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90" windowWidth="14220" windowHeight="8325" firstSheet="1" activeTab="4"/>
  </bookViews>
  <sheets>
    <sheet name="pro forma" sheetId="1" r:id="rId1"/>
    <sheet name="Staf Support Analysis" sheetId="2" r:id="rId2"/>
    <sheet name="RVU and Net Revenue Data" sheetId="3" r:id="rId3"/>
    <sheet name="Faculty Support Analysis" sheetId="4" r:id="rId4"/>
    <sheet name="Compatibility Report" sheetId="5" r:id="rId5"/>
  </sheets>
  <definedNames>
    <definedName name="_xlnm.Print_Area" localSheetId="0">'pro forma'!$B$7:$I$52</definedName>
    <definedName name="_xlnm.Print_Area" localSheetId="2">'RVU and Net Revenue Data'!$A$1:$L$49</definedName>
  </definedNames>
  <calcPr fullCalcOnLoad="1"/>
</workbook>
</file>

<file path=xl/sharedStrings.xml><?xml version="1.0" encoding="utf-8"?>
<sst xmlns="http://schemas.openxmlformats.org/spreadsheetml/2006/main" count="185" uniqueCount="108">
  <si>
    <t>INCOME</t>
  </si>
  <si>
    <t>EXPENSE</t>
  </si>
  <si>
    <t>Salaries</t>
  </si>
  <si>
    <t>Salaries Total</t>
  </si>
  <si>
    <t>General Expense</t>
  </si>
  <si>
    <t>Travel</t>
  </si>
  <si>
    <t>Office Supplies</t>
  </si>
  <si>
    <t>Uniforms, Textiles</t>
  </si>
  <si>
    <t>Food</t>
  </si>
  <si>
    <t>Telecommunications</t>
  </si>
  <si>
    <t>Equipment/Software - Non-Capital</t>
  </si>
  <si>
    <t>Insurance</t>
  </si>
  <si>
    <t>Fees</t>
  </si>
  <si>
    <t>General Expense Total</t>
  </si>
  <si>
    <t>Overheads</t>
  </si>
  <si>
    <t>University Overhead</t>
  </si>
  <si>
    <t>Dean's Tax</t>
  </si>
  <si>
    <t>Collection Services</t>
  </si>
  <si>
    <t>Priv Clinic Practice OH</t>
  </si>
  <si>
    <t>FPP Management</t>
  </si>
  <si>
    <t>Department Admin</t>
  </si>
  <si>
    <t>Overheads Total</t>
  </si>
  <si>
    <t>TOTAL EXPENSE</t>
  </si>
  <si>
    <t>NET INCOME FROM OPERATIONS</t>
  </si>
  <si>
    <t>FY11</t>
  </si>
  <si>
    <t>FY12</t>
  </si>
  <si>
    <t>FY13</t>
  </si>
  <si>
    <t>TOTAL NET REVENUE</t>
  </si>
  <si>
    <t>Academic Support</t>
  </si>
  <si>
    <t>Clinical Support</t>
  </si>
  <si>
    <t>Research</t>
  </si>
  <si>
    <t>Gifts</t>
  </si>
  <si>
    <t>GME</t>
  </si>
  <si>
    <t>Commitments-Academic</t>
  </si>
  <si>
    <t>Reserve-funded  Academic</t>
  </si>
  <si>
    <t>Operations- Academic</t>
  </si>
  <si>
    <t>VA</t>
  </si>
  <si>
    <t>Outreach</t>
  </si>
  <si>
    <t>Hospital</t>
  </si>
  <si>
    <t>Commitments-Clinical</t>
  </si>
  <si>
    <t>UIP</t>
  </si>
  <si>
    <t>Annual Salary</t>
  </si>
  <si>
    <t>Annual Salary and Fringe</t>
  </si>
  <si>
    <t>Name</t>
  </si>
  <si>
    <t>PS_EMPLID</t>
  </si>
  <si>
    <t>CLP</t>
  </si>
  <si>
    <t>Division</t>
  </si>
  <si>
    <t>PS_JOB_CD</t>
  </si>
  <si>
    <t>PS_JOB_DESC</t>
  </si>
  <si>
    <t>FTE</t>
  </si>
  <si>
    <t>Estimated RVUs and Growth Rate</t>
  </si>
  <si>
    <t>CFTE</t>
  </si>
  <si>
    <t>Net Payments</t>
  </si>
  <si>
    <t>$/RVU</t>
  </si>
  <si>
    <t>Assumptions:</t>
  </si>
  <si>
    <t>CFTE determined by UIP versus non-UIP funding sources supporting individual faculty positions.</t>
  </si>
  <si>
    <t>Clinical Associate Professor</t>
  </si>
  <si>
    <t>FY14</t>
  </si>
  <si>
    <t>UIP Funded Academic **</t>
  </si>
  <si>
    <t>Other *</t>
  </si>
  <si>
    <t>Total UIP Funded Acad &amp; Clin Sal</t>
  </si>
  <si>
    <t>Total UIP Funded Acad &amp; Clin Sal &amp; Fringe</t>
  </si>
  <si>
    <t>Faculty Salary and Fringe (UIP Funded)</t>
  </si>
  <si>
    <t>Clinical Assistant Professor</t>
  </si>
  <si>
    <t>Fellow Salary and Fringe</t>
  </si>
  <si>
    <t>P&amp;S Salary and Fringe</t>
  </si>
  <si>
    <t>TOTALS EXCLUDE replacements</t>
  </si>
  <si>
    <t>Total Net Payments</t>
  </si>
  <si>
    <t>Pro Forma Income Statement - UIP Only</t>
  </si>
  <si>
    <t>UNIVERSITY OF IOWA Carver COLLEGE OF MEDICINE</t>
  </si>
  <si>
    <t>Assistant Professor</t>
  </si>
  <si>
    <t>Billing</t>
  </si>
  <si>
    <t>Clinic Support Personnel &amp; Supplies</t>
  </si>
  <si>
    <t>Resident &amp; Ed Programs</t>
  </si>
  <si>
    <t>Secretarial Salary &amp; FB</t>
  </si>
  <si>
    <t>Outreach Clinic Ops &amp; Joint Office</t>
  </si>
  <si>
    <t>Patient Supplies</t>
  </si>
  <si>
    <t>Other Services (Davenport)</t>
  </si>
  <si>
    <t>RVU based revenue from UIHC</t>
  </si>
  <si>
    <t>FY15</t>
  </si>
  <si>
    <t>Lease (Davenport)</t>
  </si>
  <si>
    <t>Recruit A</t>
  </si>
  <si>
    <t>Clinical Professor</t>
  </si>
  <si>
    <t>Fac Recruit A</t>
  </si>
  <si>
    <t>Other Revenue</t>
  </si>
  <si>
    <t>$/ RVU  based on Jul-Dec 2010.  No increases in subsequent years.</t>
  </si>
  <si>
    <t>RVU</t>
  </si>
  <si>
    <t>New Fac A replaces (.35 JE, .4 MGE, .2 RM, .2 VK)</t>
  </si>
  <si>
    <t>Compared to Benchmark</t>
  </si>
  <si>
    <t>Totals</t>
  </si>
  <si>
    <t>Benchmark</t>
  </si>
  <si>
    <t>Prod Ratio</t>
  </si>
  <si>
    <t>FY11 RVU's based on current productivity Jul-Dec 2010.</t>
  </si>
  <si>
    <t>New FAC A</t>
  </si>
  <si>
    <t>Dept Net Revenue</t>
  </si>
  <si>
    <t>Incentive Awards</t>
  </si>
  <si>
    <t>Other Services (includes SE/NL/RC Rent)</t>
  </si>
  <si>
    <t>Recruit in FY12</t>
  </si>
  <si>
    <t>5% Department Operating Margin</t>
  </si>
  <si>
    <t xml:space="preserve"> Division </t>
  </si>
  <si>
    <t>Compatibility Report for ProForma Template.xls</t>
  </si>
  <si>
    <t>Run on 2/17/2012 13:33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</si>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</sst>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0_);_(* \(#,##0.0\);_(* &quot;-&quot;??_);_(@_)"/>
    <numFmt numFmtId="168" formatCode="_(* #,##0_);_(* \(#,##0\);_(* &quot;-&quot;??_);_(@_)"/>
    <numFmt numFmtId="169" formatCode="0.0%"/>
    <numFmt numFmtId="170" formatCode="&quot;$&quot;#,##0.00;\(&quot;$&quot;#,##0.00\)"/>
    <numFmt numFmtId="171" formatCode="_(* #,##0.0000_);_(* \(#,##0.0000\);_(* &quot;-&quot;??_);_(@_)"/>
    <numFmt numFmtId="172" formatCode="0.000"/>
  </numFmts>
  <fonts count="52">
    <font>
      <sz val="10"/>
      <name val="Arial"/>
      <family val="0"/>
    </font>
    <font>
      <sz val="11"/>
      <color indexed="8"/>
      <name val="Calibri"/>
      <family val="2"/>
    </font>
    <font>
      <b/>
      <sz val="10"/>
      <name val="Tahoma"/>
      <family val="2"/>
    </font>
    <font>
      <sz val="10"/>
      <name val="Tahoma"/>
      <family val="2"/>
    </font>
    <font>
      <sz val="8"/>
      <name val="Arial"/>
      <family val="2"/>
    </font>
    <font>
      <b/>
      <sz val="8"/>
      <name val="Arial"/>
      <family val="2"/>
    </font>
    <font>
      <b/>
      <u val="single"/>
      <sz val="10"/>
      <name val="Arial"/>
      <family val="2"/>
    </font>
    <font>
      <b/>
      <sz val="10"/>
      <name val="Arial"/>
      <family val="2"/>
    </font>
    <font>
      <b/>
      <sz val="12"/>
      <name val="Arial"/>
      <family val="2"/>
    </font>
    <font>
      <b/>
      <sz val="14"/>
      <name val="Arial"/>
      <family val="2"/>
    </font>
    <font>
      <b/>
      <sz val="10"/>
      <color indexed="62"/>
      <name val="Arial"/>
      <family val="2"/>
    </font>
    <font>
      <b/>
      <sz val="10"/>
      <color indexed="8"/>
      <name val="Arial"/>
      <family val="2"/>
    </font>
    <font>
      <b/>
      <sz val="11"/>
      <color indexed="9"/>
      <name val="Arial"/>
      <family val="2"/>
    </font>
    <font>
      <b/>
      <i/>
      <sz val="9"/>
      <name val="Arial"/>
      <family val="2"/>
    </font>
    <font>
      <sz val="8"/>
      <name val="Courier New"/>
      <family val="3"/>
    </font>
    <font>
      <u val="single"/>
      <sz val="10"/>
      <name val="Tahoma"/>
      <family val="2"/>
    </font>
    <font>
      <sz val="10"/>
      <color indexed="8"/>
      <name val="Arial"/>
      <family val="2"/>
    </font>
    <font>
      <u val="single"/>
      <sz val="10"/>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4"/>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color indexed="8"/>
      </left>
      <right/>
      <top style="thin"/>
      <bottom style="thin"/>
    </border>
    <border>
      <left style="thin"/>
      <right style="thin"/>
      <top style="thin"/>
      <bottom style="thin"/>
    </border>
    <border>
      <left style="thin"/>
      <right style="thin"/>
      <top style="thin"/>
      <bottom/>
    </border>
    <border>
      <left style="thin">
        <color indexed="8"/>
      </left>
      <right/>
      <top style="thin">
        <color indexed="8"/>
      </top>
      <bottom/>
    </border>
    <border>
      <left style="thin"/>
      <right style="thin"/>
      <top style="thin">
        <color indexed="8"/>
      </top>
      <bottom/>
    </border>
    <border>
      <left style="thin">
        <color indexed="8"/>
      </left>
      <right style="thin"/>
      <top style="thin">
        <color indexed="8"/>
      </top>
      <bottom/>
    </border>
    <border>
      <left/>
      <right/>
      <top style="thin">
        <color indexed="8"/>
      </top>
      <bottom/>
    </border>
    <border>
      <left style="thin">
        <color indexed="8"/>
      </left>
      <right style="thin"/>
      <top style="thin"/>
      <bottom/>
    </border>
    <border>
      <left/>
      <right/>
      <top/>
      <bottom style="thick"/>
    </border>
    <border>
      <left/>
      <right style="thin"/>
      <top/>
      <bottom style="thick"/>
    </border>
    <border>
      <left style="thin">
        <color indexed="8"/>
      </left>
      <right style="thin">
        <color indexed="8"/>
      </right>
      <top style="thin">
        <color indexed="8"/>
      </top>
      <bottom style="thin">
        <color indexed="8"/>
      </bottom>
    </border>
    <border>
      <left/>
      <right/>
      <top style="thin"/>
      <bottom style="double"/>
    </border>
    <border>
      <left style="thin">
        <color indexed="8"/>
      </left>
      <right/>
      <top/>
      <bottom/>
    </border>
    <border>
      <left/>
      <right/>
      <top style="thin"/>
      <bottom/>
    </border>
    <border>
      <left style="thin">
        <color indexed="8"/>
      </left>
      <right style="thin">
        <color indexed="8"/>
      </right>
      <top/>
      <bottom style="thin">
        <color indexed="8"/>
      </bottom>
    </border>
    <border>
      <left style="thin">
        <color indexed="22"/>
      </left>
      <right style="thin">
        <color indexed="22"/>
      </right>
      <top style="thin">
        <color indexed="22"/>
      </top>
      <bottom style="thin">
        <color indexed="22"/>
      </bottom>
    </border>
    <border>
      <left/>
      <right/>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7">
    <xf numFmtId="0" fontId="0" fillId="0" borderId="0" xfId="0"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5" fillId="33" borderId="0" xfId="0" applyFont="1" applyFill="1" applyBorder="1" applyAlignment="1" applyProtection="1">
      <alignment vertical="center"/>
      <protection/>
    </xf>
    <xf numFmtId="3" fontId="5" fillId="33" borderId="0" xfId="0" applyNumberFormat="1" applyFont="1" applyFill="1" applyBorder="1" applyAlignment="1" applyProtection="1">
      <alignment vertical="center"/>
      <protection/>
    </xf>
    <xf numFmtId="164" fontId="5" fillId="33" borderId="0" xfId="0" applyNumberFormat="1" applyFont="1" applyFill="1" applyBorder="1" applyAlignment="1" applyProtection="1">
      <alignment horizontal="center" vertical="center"/>
      <protection/>
    </xf>
    <xf numFmtId="165" fontId="5" fillId="0" borderId="0" xfId="0" applyNumberFormat="1" applyFont="1" applyBorder="1" applyAlignment="1" applyProtection="1">
      <alignment vertical="center"/>
      <protection/>
    </xf>
    <xf numFmtId="166" fontId="3" fillId="0" borderId="0" xfId="0" applyNumberFormat="1" applyFont="1" applyFill="1" applyBorder="1" applyAlignment="1" applyProtection="1">
      <alignment/>
      <protection/>
    </xf>
    <xf numFmtId="0" fontId="6" fillId="0" borderId="0" xfId="0" applyFont="1" applyFill="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horizontal="center" vertical="center"/>
      <protection/>
    </xf>
    <xf numFmtId="0" fontId="0" fillId="0" borderId="0" xfId="0" applyFont="1" applyAlignment="1">
      <alignment/>
    </xf>
    <xf numFmtId="167" fontId="0" fillId="0" borderId="0" xfId="42" applyNumberFormat="1" applyAlignment="1">
      <alignment/>
    </xf>
    <xf numFmtId="0" fontId="7" fillId="0" borderId="0" xfId="0" applyFont="1" applyBorder="1" applyAlignment="1">
      <alignment wrapText="1"/>
    </xf>
    <xf numFmtId="167" fontId="7" fillId="0" borderId="0" xfId="42" applyNumberFormat="1" applyFont="1" applyBorder="1" applyAlignment="1">
      <alignment wrapText="1"/>
    </xf>
    <xf numFmtId="0" fontId="8" fillId="33" borderId="10" xfId="0" applyFont="1" applyFill="1" applyBorder="1" applyAlignment="1">
      <alignment horizontal="centerContinuous" wrapText="1"/>
    </xf>
    <xf numFmtId="0" fontId="7" fillId="33" borderId="11" xfId="0" applyFont="1" applyFill="1" applyBorder="1" applyAlignment="1">
      <alignment horizontal="centerContinuous" wrapText="1"/>
    </xf>
    <xf numFmtId="0" fontId="7" fillId="33" borderId="12" xfId="0" applyFont="1" applyFill="1" applyBorder="1" applyAlignment="1">
      <alignment horizontal="centerContinuous" wrapText="1"/>
    </xf>
    <xf numFmtId="0" fontId="9" fillId="33" borderId="10" xfId="0" applyFont="1" applyFill="1" applyBorder="1" applyAlignment="1">
      <alignment horizontal="centerContinuous"/>
    </xf>
    <xf numFmtId="0" fontId="9" fillId="33" borderId="11" xfId="0" applyFont="1" applyFill="1" applyBorder="1" applyAlignment="1">
      <alignment horizontal="centerContinuous"/>
    </xf>
    <xf numFmtId="0" fontId="9" fillId="33" borderId="12" xfId="0" applyFont="1" applyFill="1" applyBorder="1" applyAlignment="1">
      <alignment horizontal="centerContinuous"/>
    </xf>
    <xf numFmtId="0" fontId="0" fillId="0" borderId="0" xfId="0" applyFill="1" applyAlignment="1">
      <alignment wrapText="1"/>
    </xf>
    <xf numFmtId="0" fontId="0" fillId="0" borderId="0" xfId="0" applyAlignment="1">
      <alignment wrapText="1"/>
    </xf>
    <xf numFmtId="0" fontId="7" fillId="0" borderId="0" xfId="0" applyFont="1" applyBorder="1" applyAlignment="1">
      <alignment/>
    </xf>
    <xf numFmtId="167" fontId="7" fillId="0" borderId="0" xfId="42" applyNumberFormat="1" applyFont="1" applyBorder="1" applyAlignment="1">
      <alignment/>
    </xf>
    <xf numFmtId="0" fontId="10" fillId="33" borderId="13" xfId="0" applyFont="1" applyFill="1" applyBorder="1" applyAlignment="1">
      <alignment horizontal="centerContinuous"/>
    </xf>
    <xf numFmtId="0" fontId="10" fillId="33" borderId="14" xfId="0" applyFont="1" applyFill="1" applyBorder="1" applyAlignment="1">
      <alignment horizontal="centerContinuous"/>
    </xf>
    <xf numFmtId="0" fontId="10" fillId="33" borderId="11" xfId="0" applyFont="1" applyFill="1" applyBorder="1" applyAlignment="1">
      <alignment/>
    </xf>
    <xf numFmtId="0" fontId="10" fillId="33" borderId="13" xfId="0" applyFont="1" applyFill="1" applyBorder="1" applyAlignment="1">
      <alignment/>
    </xf>
    <xf numFmtId="0" fontId="10" fillId="33" borderId="13" xfId="0" applyFont="1" applyFill="1" applyBorder="1" applyAlignment="1">
      <alignment horizontal="center" wrapText="1"/>
    </xf>
    <xf numFmtId="0" fontId="10" fillId="33" borderId="14" xfId="0" applyFont="1" applyFill="1" applyBorder="1" applyAlignment="1">
      <alignment wrapText="1"/>
    </xf>
    <xf numFmtId="0" fontId="10" fillId="33" borderId="13" xfId="0" applyFont="1" applyFill="1" applyBorder="1" applyAlignment="1">
      <alignment horizontal="center"/>
    </xf>
    <xf numFmtId="0" fontId="10" fillId="33" borderId="15" xfId="0" applyFont="1" applyFill="1" applyBorder="1" applyAlignment="1">
      <alignment horizontal="center" wrapText="1"/>
    </xf>
    <xf numFmtId="0" fontId="11" fillId="0" borderId="16" xfId="0" applyFont="1" applyBorder="1" applyAlignment="1">
      <alignment/>
    </xf>
    <xf numFmtId="167" fontId="11" fillId="0" borderId="16" xfId="42" applyNumberFormat="1" applyFont="1" applyBorder="1" applyAlignment="1">
      <alignment/>
    </xf>
    <xf numFmtId="0" fontId="7" fillId="0" borderId="16" xfId="0" applyFont="1" applyBorder="1" applyAlignment="1">
      <alignment horizontal="right"/>
    </xf>
    <xf numFmtId="0" fontId="7" fillId="0" borderId="10"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xf>
    <xf numFmtId="0" fontId="7" fillId="0" borderId="19" xfId="0" applyFont="1" applyBorder="1" applyAlignment="1">
      <alignment horizontal="right"/>
    </xf>
    <xf numFmtId="0" fontId="7" fillId="0" borderId="14" xfId="0" applyFont="1" applyBorder="1" applyAlignment="1">
      <alignment horizontal="right"/>
    </xf>
    <xf numFmtId="0" fontId="7" fillId="0" borderId="16" xfId="0" applyFont="1" applyFill="1" applyBorder="1" applyAlignment="1">
      <alignment/>
    </xf>
    <xf numFmtId="43" fontId="0" fillId="0" borderId="10" xfId="42" applyFill="1" applyBorder="1" applyAlignment="1">
      <alignment horizontal="right"/>
    </xf>
    <xf numFmtId="3" fontId="0" fillId="0" borderId="16" xfId="0" applyNumberFormat="1" applyFill="1" applyBorder="1" applyAlignment="1">
      <alignment horizontal="right"/>
    </xf>
    <xf numFmtId="3" fontId="0" fillId="0" borderId="10" xfId="0" applyNumberFormat="1" applyFill="1" applyBorder="1" applyAlignment="1">
      <alignment horizontal="right"/>
    </xf>
    <xf numFmtId="3" fontId="0" fillId="0" borderId="17" xfId="0" applyNumberFormat="1" applyFill="1" applyBorder="1" applyAlignment="1">
      <alignment horizontal="right"/>
    </xf>
    <xf numFmtId="3" fontId="0" fillId="0" borderId="19" xfId="0" applyNumberFormat="1" applyFill="1" applyBorder="1" applyAlignment="1">
      <alignment horizontal="right"/>
    </xf>
    <xf numFmtId="3" fontId="0" fillId="0" borderId="20" xfId="0" applyNumberFormat="1" applyFill="1" applyBorder="1" applyAlignment="1">
      <alignment horizontal="right"/>
    </xf>
    <xf numFmtId="0" fontId="0" fillId="0" borderId="0" xfId="0" applyFill="1" applyAlignment="1">
      <alignment/>
    </xf>
    <xf numFmtId="0" fontId="7" fillId="0" borderId="16" xfId="0" applyFont="1" applyBorder="1" applyAlignment="1">
      <alignment/>
    </xf>
    <xf numFmtId="0" fontId="0" fillId="0" borderId="16" xfId="0" applyBorder="1" applyAlignment="1">
      <alignment/>
    </xf>
    <xf numFmtId="43" fontId="0" fillId="0" borderId="10" xfId="42" applyBorder="1" applyAlignment="1">
      <alignment horizontal="right"/>
    </xf>
    <xf numFmtId="3" fontId="0" fillId="0" borderId="16" xfId="0" applyNumberFormat="1" applyBorder="1" applyAlignment="1">
      <alignment horizontal="right"/>
    </xf>
    <xf numFmtId="3" fontId="0" fillId="0" borderId="10" xfId="0" applyNumberFormat="1" applyBorder="1" applyAlignment="1">
      <alignment horizontal="right"/>
    </xf>
    <xf numFmtId="3" fontId="0" fillId="0" borderId="17"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167" fontId="0" fillId="0" borderId="10" xfId="42" applyNumberFormat="1" applyBorder="1" applyAlignment="1">
      <alignment horizontal="right"/>
    </xf>
    <xf numFmtId="0" fontId="12" fillId="34" borderId="21" xfId="0" applyFont="1" applyFill="1" applyBorder="1" applyAlignment="1">
      <alignment/>
    </xf>
    <xf numFmtId="4" fontId="12" fillId="34" borderId="22" xfId="0" applyNumberFormat="1" applyFont="1" applyFill="1" applyBorder="1" applyAlignment="1">
      <alignment horizontal="right"/>
    </xf>
    <xf numFmtId="3" fontId="12" fillId="34" borderId="22" xfId="0" applyNumberFormat="1" applyFont="1" applyFill="1" applyBorder="1" applyAlignment="1">
      <alignment horizontal="right"/>
    </xf>
    <xf numFmtId="0" fontId="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lignment/>
    </xf>
    <xf numFmtId="43" fontId="5" fillId="0" borderId="0" xfId="42" applyFont="1" applyBorder="1" applyAlignment="1" applyProtection="1">
      <alignment vertical="center"/>
      <protection/>
    </xf>
    <xf numFmtId="3" fontId="5" fillId="0" borderId="0" xfId="0" applyNumberFormat="1" applyFont="1" applyBorder="1" applyAlignment="1" applyProtection="1">
      <alignment vertical="center"/>
      <protection/>
    </xf>
    <xf numFmtId="164" fontId="5" fillId="0" borderId="0" xfId="0" applyNumberFormat="1" applyFont="1" applyBorder="1" applyAlignment="1" applyProtection="1">
      <alignment horizontal="center" vertical="center"/>
      <protection/>
    </xf>
    <xf numFmtId="0" fontId="5" fillId="33" borderId="0" xfId="0" applyFont="1" applyFill="1" applyBorder="1" applyAlignment="1" applyProtection="1">
      <alignment horizontal="right" vertical="center"/>
      <protection/>
    </xf>
    <xf numFmtId="0" fontId="13" fillId="0" borderId="0" xfId="0" applyFont="1" applyAlignment="1">
      <alignment/>
    </xf>
    <xf numFmtId="0" fontId="0" fillId="0" borderId="0" xfId="0" applyFill="1" applyBorder="1" applyAlignment="1">
      <alignment/>
    </xf>
    <xf numFmtId="0" fontId="0" fillId="0" borderId="0" xfId="0" applyFont="1" applyFill="1" applyBorder="1" applyAlignment="1">
      <alignment/>
    </xf>
    <xf numFmtId="43" fontId="0" fillId="0" borderId="0" xfId="42" applyFont="1" applyFill="1" applyBorder="1" applyAlignment="1">
      <alignment/>
    </xf>
    <xf numFmtId="3" fontId="0" fillId="0" borderId="23" xfId="42" applyNumberFormat="1" applyFont="1" applyBorder="1" applyAlignment="1">
      <alignment/>
    </xf>
    <xf numFmtId="3" fontId="0" fillId="0" borderId="16" xfId="42" applyNumberFormat="1" applyFont="1" applyBorder="1" applyAlignment="1">
      <alignment/>
    </xf>
    <xf numFmtId="0" fontId="10" fillId="33" borderId="14" xfId="0" applyFont="1" applyFill="1" applyBorder="1" applyAlignment="1">
      <alignment horizontal="center" wrapText="1"/>
    </xf>
    <xf numFmtId="0" fontId="0" fillId="0" borderId="14" xfId="0" applyFont="1" applyBorder="1" applyAlignment="1">
      <alignment/>
    </xf>
    <xf numFmtId="168" fontId="0" fillId="0" borderId="14" xfId="42" applyNumberFormat="1" applyBorder="1" applyAlignment="1">
      <alignment/>
    </xf>
    <xf numFmtId="3" fontId="0" fillId="0" borderId="14" xfId="0" applyNumberFormat="1" applyFill="1" applyBorder="1" applyAlignment="1">
      <alignment/>
    </xf>
    <xf numFmtId="0" fontId="0" fillId="0" borderId="14" xfId="0" applyBorder="1" applyAlignment="1">
      <alignment/>
    </xf>
    <xf numFmtId="168" fontId="0" fillId="0" borderId="0" xfId="0" applyNumberFormat="1" applyFill="1" applyAlignment="1">
      <alignment/>
    </xf>
    <xf numFmtId="166" fontId="2" fillId="0" borderId="24" xfId="0" applyNumberFormat="1" applyFont="1" applyFill="1" applyBorder="1" applyAlignment="1" applyProtection="1">
      <alignment horizontal="center"/>
      <protection/>
    </xf>
    <xf numFmtId="168" fontId="3" fillId="0" borderId="0" xfId="42" applyNumberFormat="1" applyFont="1" applyFill="1" applyBorder="1" applyAlignment="1" applyProtection="1">
      <alignment/>
      <protection/>
    </xf>
    <xf numFmtId="0" fontId="7" fillId="0" borderId="23" xfId="0" applyFont="1" applyFill="1" applyBorder="1" applyAlignment="1">
      <alignment/>
    </xf>
    <xf numFmtId="3" fontId="0" fillId="0" borderId="0" xfId="0" applyNumberFormat="1" applyAlignment="1">
      <alignment/>
    </xf>
    <xf numFmtId="0" fontId="11" fillId="0" borderId="23" xfId="0" applyFont="1" applyBorder="1" applyAlignment="1">
      <alignment/>
    </xf>
    <xf numFmtId="0" fontId="7" fillId="0" borderId="23" xfId="0" applyFont="1" applyBorder="1" applyAlignment="1">
      <alignment/>
    </xf>
    <xf numFmtId="0" fontId="7" fillId="0" borderId="16" xfId="0" applyFont="1" applyBorder="1" applyAlignment="1">
      <alignment horizontal="center"/>
    </xf>
    <xf numFmtId="0" fontId="7" fillId="0" borderId="16" xfId="0" applyFont="1" applyFill="1" applyBorder="1" applyAlignment="1">
      <alignment horizontal="center"/>
    </xf>
    <xf numFmtId="168" fontId="14" fillId="0" borderId="0" xfId="42" applyNumberFormat="1" applyFont="1" applyAlignment="1">
      <alignment/>
    </xf>
    <xf numFmtId="3" fontId="0" fillId="0" borderId="25" xfId="0" applyNumberFormat="1" applyBorder="1" applyAlignment="1">
      <alignment horizontal="right"/>
    </xf>
    <xf numFmtId="3" fontId="0" fillId="0" borderId="14" xfId="42" applyNumberFormat="1" applyFont="1" applyBorder="1" applyAlignment="1">
      <alignment/>
    </xf>
    <xf numFmtId="3" fontId="0" fillId="0" borderId="14" xfId="42" applyNumberFormat="1" applyFill="1" applyBorder="1" applyAlignment="1">
      <alignment/>
    </xf>
    <xf numFmtId="3" fontId="0" fillId="0" borderId="0" xfId="0" applyNumberFormat="1" applyFill="1" applyAlignment="1">
      <alignment/>
    </xf>
    <xf numFmtId="43" fontId="4" fillId="0" borderId="0" xfId="0" applyNumberFormat="1" applyFont="1" applyBorder="1" applyAlignment="1" applyProtection="1">
      <alignment vertical="center"/>
      <protection/>
    </xf>
    <xf numFmtId="3" fontId="5" fillId="0" borderId="0" xfId="42"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11" fillId="35" borderId="23" xfId="0" applyFont="1" applyFill="1" applyBorder="1" applyAlignment="1">
      <alignment/>
    </xf>
    <xf numFmtId="0" fontId="7" fillId="35" borderId="16" xfId="0" applyFont="1" applyFill="1" applyBorder="1" applyAlignment="1">
      <alignment/>
    </xf>
    <xf numFmtId="0" fontId="7" fillId="35" borderId="16" xfId="0" applyFont="1" applyFill="1" applyBorder="1" applyAlignment="1">
      <alignment horizontal="center"/>
    </xf>
    <xf numFmtId="0" fontId="7" fillId="35" borderId="16" xfId="0" applyFont="1" applyFill="1" applyBorder="1" applyAlignment="1">
      <alignment horizontal="center"/>
    </xf>
    <xf numFmtId="43" fontId="0" fillId="35" borderId="10" xfId="42" applyFill="1" applyBorder="1" applyAlignment="1">
      <alignment horizontal="right"/>
    </xf>
    <xf numFmtId="3" fontId="0" fillId="35" borderId="16" xfId="0" applyNumberFormat="1" applyFill="1" applyBorder="1" applyAlignment="1">
      <alignment horizontal="right"/>
    </xf>
    <xf numFmtId="3" fontId="0" fillId="35" borderId="10" xfId="0" applyNumberFormat="1" applyFill="1" applyBorder="1" applyAlignment="1">
      <alignment horizontal="right"/>
    </xf>
    <xf numFmtId="3" fontId="0" fillId="35" borderId="17" xfId="0" applyNumberFormat="1" applyFill="1" applyBorder="1" applyAlignment="1">
      <alignment horizontal="right"/>
    </xf>
    <xf numFmtId="3" fontId="0" fillId="35" borderId="16" xfId="42" applyNumberFormat="1" applyFont="1" applyFill="1" applyBorder="1" applyAlignment="1">
      <alignment/>
    </xf>
    <xf numFmtId="3" fontId="0" fillId="35" borderId="19" xfId="0" applyNumberFormat="1" applyFill="1" applyBorder="1" applyAlignment="1">
      <alignment horizontal="right"/>
    </xf>
    <xf numFmtId="3" fontId="0" fillId="35" borderId="20" xfId="0" applyNumberFormat="1" applyFill="1" applyBorder="1" applyAlignment="1">
      <alignment horizontal="right"/>
    </xf>
    <xf numFmtId="3" fontId="0" fillId="35" borderId="14" xfId="42" applyNumberFormat="1" applyFill="1" applyBorder="1" applyAlignment="1">
      <alignment/>
    </xf>
    <xf numFmtId="3" fontId="0" fillId="35" borderId="0" xfId="0" applyNumberFormat="1" applyFill="1" applyAlignment="1">
      <alignment/>
    </xf>
    <xf numFmtId="3" fontId="0" fillId="35" borderId="14" xfId="0" applyNumberFormat="1" applyFill="1" applyBorder="1" applyAlignment="1">
      <alignment/>
    </xf>
    <xf numFmtId="0" fontId="0" fillId="35" borderId="0" xfId="0" applyFill="1" applyAlignment="1">
      <alignment/>
    </xf>
    <xf numFmtId="166" fontId="3" fillId="0" borderId="0" xfId="44" applyNumberFormat="1" applyFont="1" applyBorder="1" applyAlignment="1" applyProtection="1">
      <alignment horizontal="left" vertical="center"/>
      <protection/>
    </xf>
    <xf numFmtId="166" fontId="2" fillId="0" borderId="26" xfId="0" applyNumberFormat="1" applyFont="1" applyFill="1" applyBorder="1" applyAlignment="1" applyProtection="1">
      <alignment horizontal="left"/>
      <protection/>
    </xf>
    <xf numFmtId="166" fontId="2"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43" fontId="0" fillId="0" borderId="0" xfId="42" applyFill="1" applyBorder="1" applyAlignment="1">
      <alignment/>
    </xf>
    <xf numFmtId="3" fontId="3" fillId="0" borderId="0" xfId="42" applyNumberFormat="1" applyFont="1" applyFill="1" applyBorder="1" applyAlignment="1" applyProtection="1">
      <alignment/>
      <protection/>
    </xf>
    <xf numFmtId="3" fontId="3" fillId="0" borderId="0" xfId="0" applyNumberFormat="1" applyFont="1" applyFill="1" applyBorder="1" applyAlignment="1" applyProtection="1">
      <alignment/>
      <protection/>
    </xf>
    <xf numFmtId="0" fontId="0" fillId="0" borderId="14" xfId="0" applyFont="1" applyBorder="1" applyAlignment="1">
      <alignment/>
    </xf>
    <xf numFmtId="0" fontId="0" fillId="0" borderId="0" xfId="0" applyFont="1" applyAlignment="1">
      <alignment/>
    </xf>
    <xf numFmtId="43" fontId="0" fillId="0" borderId="10" xfId="42" applyFont="1" applyFill="1" applyBorder="1" applyAlignment="1">
      <alignment horizontal="right"/>
    </xf>
    <xf numFmtId="3" fontId="0" fillId="0" borderId="16"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7" xfId="0" applyNumberFormat="1" applyFont="1" applyFill="1" applyBorder="1" applyAlignment="1">
      <alignment horizontal="right"/>
    </xf>
    <xf numFmtId="3" fontId="0" fillId="0" borderId="19" xfId="0" applyNumberFormat="1" applyFont="1" applyFill="1" applyBorder="1" applyAlignment="1">
      <alignment horizontal="right"/>
    </xf>
    <xf numFmtId="3" fontId="0" fillId="0" borderId="20" xfId="0" applyNumberFormat="1" applyFont="1" applyFill="1" applyBorder="1" applyAlignment="1">
      <alignment horizontal="right"/>
    </xf>
    <xf numFmtId="3" fontId="0" fillId="0" borderId="14" xfId="42" applyNumberFormat="1" applyFont="1" applyFill="1" applyBorder="1" applyAlignment="1">
      <alignment/>
    </xf>
    <xf numFmtId="3" fontId="0" fillId="0" borderId="0" xfId="0" applyNumberFormat="1" applyFont="1" applyFill="1" applyAlignment="1">
      <alignment/>
    </xf>
    <xf numFmtId="3" fontId="0" fillId="0" borderId="14" xfId="0" applyNumberFormat="1" applyFont="1" applyFill="1" applyBorder="1" applyAlignment="1">
      <alignment/>
    </xf>
    <xf numFmtId="0" fontId="0" fillId="0" borderId="0" xfId="0" applyFont="1" applyFill="1" applyAlignment="1">
      <alignment/>
    </xf>
    <xf numFmtId="3" fontId="0" fillId="0" borderId="16" xfId="0" applyNumberFormat="1" applyFont="1" applyBorder="1" applyAlignment="1">
      <alignment horizontal="right"/>
    </xf>
    <xf numFmtId="3" fontId="0" fillId="0" borderId="10" xfId="0" applyNumberFormat="1" applyFont="1" applyBorder="1" applyAlignment="1">
      <alignment horizontal="right"/>
    </xf>
    <xf numFmtId="3" fontId="0" fillId="0" borderId="17" xfId="0" applyNumberFormat="1" applyFont="1" applyBorder="1" applyAlignment="1">
      <alignment horizontal="right"/>
    </xf>
    <xf numFmtId="3" fontId="0" fillId="0" borderId="19" xfId="0" applyNumberFormat="1" applyFont="1" applyBorder="1" applyAlignment="1">
      <alignment horizontal="right"/>
    </xf>
    <xf numFmtId="0" fontId="0" fillId="0" borderId="16" xfId="0" applyFont="1" applyBorder="1" applyAlignment="1">
      <alignment/>
    </xf>
    <xf numFmtId="167" fontId="0" fillId="0" borderId="10" xfId="42" applyNumberFormat="1" applyFont="1" applyBorder="1" applyAlignment="1">
      <alignment horizontal="right"/>
    </xf>
    <xf numFmtId="3" fontId="0" fillId="0" borderId="20" xfId="0" applyNumberFormat="1" applyFont="1" applyBorder="1" applyAlignment="1">
      <alignment horizontal="right"/>
    </xf>
    <xf numFmtId="168" fontId="0" fillId="0" borderId="14" xfId="42" applyNumberFormat="1" applyFont="1" applyBorder="1" applyAlignment="1">
      <alignment/>
    </xf>
    <xf numFmtId="0" fontId="11" fillId="0" borderId="16" xfId="0" applyFont="1" applyFill="1" applyBorder="1" applyAlignment="1">
      <alignment/>
    </xf>
    <xf numFmtId="167" fontId="11" fillId="0" borderId="16" xfId="42" applyNumberFormat="1" applyFont="1" applyFill="1" applyBorder="1" applyAlignment="1">
      <alignment/>
    </xf>
    <xf numFmtId="0" fontId="7" fillId="0" borderId="16" xfId="0" applyFont="1" applyFill="1" applyBorder="1" applyAlignment="1">
      <alignment horizontal="right"/>
    </xf>
    <xf numFmtId="0" fontId="7" fillId="0" borderId="10" xfId="0" applyFont="1" applyFill="1" applyBorder="1" applyAlignment="1">
      <alignment horizontal="right"/>
    </xf>
    <xf numFmtId="0" fontId="7" fillId="0" borderId="17" xfId="0" applyFont="1" applyFill="1" applyBorder="1" applyAlignment="1">
      <alignment horizontal="right"/>
    </xf>
    <xf numFmtId="0" fontId="7" fillId="0" borderId="18" xfId="0" applyFont="1" applyFill="1" applyBorder="1" applyAlignment="1">
      <alignment horizontal="right"/>
    </xf>
    <xf numFmtId="0" fontId="7" fillId="0" borderId="19" xfId="0" applyFont="1" applyFill="1" applyBorder="1" applyAlignment="1">
      <alignment horizontal="right"/>
    </xf>
    <xf numFmtId="0" fontId="7" fillId="0" borderId="14" xfId="0" applyFont="1" applyFill="1" applyBorder="1" applyAlignment="1">
      <alignment horizontal="right"/>
    </xf>
    <xf numFmtId="0" fontId="0" fillId="0" borderId="14" xfId="0" applyFont="1" applyFill="1" applyBorder="1" applyAlignment="1">
      <alignment/>
    </xf>
    <xf numFmtId="3" fontId="0" fillId="0" borderId="23" xfId="42" applyNumberFormat="1" applyFont="1" applyFill="1" applyBorder="1" applyAlignment="1">
      <alignment/>
    </xf>
    <xf numFmtId="3" fontId="0" fillId="0" borderId="25" xfId="0" applyNumberFormat="1" applyFont="1" applyFill="1" applyBorder="1" applyAlignment="1">
      <alignment horizontal="right"/>
    </xf>
    <xf numFmtId="3" fontId="0" fillId="0" borderId="16" xfId="42" applyNumberFormat="1" applyFont="1" applyFill="1" applyBorder="1" applyAlignment="1">
      <alignment/>
    </xf>
    <xf numFmtId="0" fontId="11" fillId="0" borderId="19" xfId="0" applyFont="1" applyFill="1" applyBorder="1" applyAlignment="1">
      <alignment/>
    </xf>
    <xf numFmtId="0" fontId="7" fillId="0" borderId="27" xfId="0" applyFont="1" applyFill="1" applyBorder="1" applyAlignment="1">
      <alignment/>
    </xf>
    <xf numFmtId="0" fontId="11" fillId="0" borderId="14" xfId="0" applyFont="1" applyFill="1" applyBorder="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43" fontId="5" fillId="0" borderId="0" xfId="42" applyFont="1" applyFill="1" applyBorder="1" applyAlignment="1" applyProtection="1">
      <alignment vertical="center"/>
      <protection/>
    </xf>
    <xf numFmtId="2" fontId="4" fillId="0" borderId="0" xfId="0" applyNumberFormat="1" applyFont="1" applyBorder="1" applyAlignment="1" applyProtection="1">
      <alignment vertical="center"/>
      <protection/>
    </xf>
    <xf numFmtId="10" fontId="5" fillId="33" borderId="0" xfId="58" applyNumberFormat="1" applyFont="1" applyFill="1" applyBorder="1" applyAlignment="1" applyProtection="1">
      <alignment horizontal="center" vertical="center"/>
      <protection/>
    </xf>
    <xf numFmtId="0" fontId="16" fillId="36" borderId="23" xfId="55" applyFont="1" applyFill="1" applyBorder="1" applyAlignment="1">
      <alignment horizontal="center"/>
      <protection/>
    </xf>
    <xf numFmtId="170" fontId="16" fillId="0" borderId="28" xfId="55" applyNumberFormat="1" applyFont="1" applyFill="1" applyBorder="1" applyAlignment="1">
      <alignment horizontal="right" wrapText="1"/>
      <protection/>
    </xf>
    <xf numFmtId="170" fontId="3" fillId="0" borderId="0" xfId="0" applyNumberFormat="1" applyFont="1" applyFill="1" applyBorder="1" applyAlignment="1" applyProtection="1">
      <alignment/>
      <protection/>
    </xf>
    <xf numFmtId="171" fontId="2" fillId="0" borderId="0" xfId="0" applyNumberFormat="1" applyFont="1" applyFill="1" applyBorder="1" applyAlignment="1" applyProtection="1">
      <alignment/>
      <protection/>
    </xf>
    <xf numFmtId="10" fontId="5" fillId="0" borderId="0" xfId="58" applyNumberFormat="1" applyFont="1" applyBorder="1" applyAlignment="1" applyProtection="1">
      <alignment vertical="center"/>
      <protection/>
    </xf>
    <xf numFmtId="0" fontId="0" fillId="0" borderId="0" xfId="0" applyFont="1" applyBorder="1" applyAlignment="1">
      <alignment wrapText="1"/>
    </xf>
    <xf numFmtId="0" fontId="7" fillId="0" borderId="0" xfId="0" applyFont="1" applyAlignment="1">
      <alignment/>
    </xf>
    <xf numFmtId="0" fontId="0" fillId="0" borderId="14" xfId="0" applyFont="1" applyFill="1" applyBorder="1" applyAlignment="1">
      <alignment horizontal="center"/>
    </xf>
    <xf numFmtId="168" fontId="0" fillId="0" borderId="14" xfId="42" applyNumberFormat="1" applyFont="1" applyFill="1" applyBorder="1" applyAlignment="1">
      <alignment/>
    </xf>
    <xf numFmtId="168" fontId="0" fillId="0" borderId="14" xfId="0" applyNumberFormat="1" applyFont="1" applyFill="1" applyBorder="1" applyAlignment="1">
      <alignment/>
    </xf>
    <xf numFmtId="3" fontId="7" fillId="0" borderId="14" xfId="42" applyNumberFormat="1" applyFont="1" applyFill="1" applyBorder="1" applyAlignment="1">
      <alignment/>
    </xf>
    <xf numFmtId="168" fontId="7" fillId="0" borderId="14" xfId="0" applyNumberFormat="1" applyFont="1" applyFill="1" applyBorder="1" applyAlignment="1">
      <alignment/>
    </xf>
    <xf numFmtId="1" fontId="5" fillId="0" borderId="0" xfId="42" applyNumberFormat="1" applyFont="1" applyFill="1" applyBorder="1" applyAlignment="1" applyProtection="1">
      <alignment vertical="center"/>
      <protection/>
    </xf>
    <xf numFmtId="0" fontId="10" fillId="33" borderId="13" xfId="0" applyFont="1" applyFill="1" applyBorder="1" applyAlignment="1">
      <alignment horizontal="center" wrapText="1"/>
    </xf>
    <xf numFmtId="0" fontId="4" fillId="0" borderId="0" xfId="0" applyFont="1" applyBorder="1" applyAlignment="1" applyProtection="1">
      <alignment vertical="center"/>
      <protection/>
    </xf>
    <xf numFmtId="4" fontId="5" fillId="0" borderId="0" xfId="0" applyNumberFormat="1" applyFont="1" applyBorder="1" applyAlignment="1" applyProtection="1">
      <alignment vertical="center"/>
      <protection/>
    </xf>
    <xf numFmtId="168" fontId="4" fillId="0" borderId="0" xfId="42" applyNumberFormat="1" applyFont="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NumberFormat="1" applyFont="1" applyFill="1" applyBorder="1" applyAlignment="1" applyProtection="1" quotePrefix="1">
      <alignment/>
      <protection/>
    </xf>
    <xf numFmtId="169" fontId="3" fillId="0" borderId="0" xfId="58" applyNumberFormat="1" applyFont="1" applyFill="1" applyBorder="1" applyAlignment="1" applyProtection="1">
      <alignment/>
      <protection/>
    </xf>
    <xf numFmtId="0" fontId="2" fillId="0" borderId="0" xfId="0" applyNumberFormat="1" applyFont="1" applyFill="1" applyBorder="1" applyAlignment="1" applyProtection="1" quotePrefix="1">
      <alignment/>
      <protection/>
    </xf>
    <xf numFmtId="44" fontId="2" fillId="0" borderId="0" xfId="0" applyNumberFormat="1" applyFont="1" applyFill="1" applyBorder="1" applyAlignment="1" applyProtection="1">
      <alignment/>
      <protection/>
    </xf>
    <xf numFmtId="0" fontId="7" fillId="0" borderId="14" xfId="0" applyFont="1" applyFill="1" applyBorder="1" applyAlignment="1">
      <alignment horizontal="center"/>
    </xf>
    <xf numFmtId="0" fontId="7" fillId="0" borderId="14" xfId="0" applyFont="1" applyFill="1" applyBorder="1" applyAlignment="1">
      <alignment/>
    </xf>
    <xf numFmtId="0" fontId="7" fillId="0" borderId="19" xfId="0" applyFont="1" applyFill="1" applyBorder="1" applyAlignment="1">
      <alignment/>
    </xf>
    <xf numFmtId="0" fontId="7" fillId="0" borderId="16" xfId="0" applyFont="1" applyFill="1" applyBorder="1" applyAlignment="1">
      <alignment/>
    </xf>
    <xf numFmtId="0" fontId="7" fillId="0" borderId="16" xfId="0" applyFont="1" applyFill="1" applyBorder="1" applyAlignment="1">
      <alignment horizontal="center"/>
    </xf>
    <xf numFmtId="43" fontId="0" fillId="0" borderId="10" xfId="42" applyFont="1" applyFill="1" applyBorder="1" applyAlignment="1">
      <alignment horizontal="right"/>
    </xf>
    <xf numFmtId="0" fontId="7" fillId="0" borderId="27" xfId="0" applyFont="1" applyFill="1" applyBorder="1" applyAlignment="1">
      <alignment/>
    </xf>
    <xf numFmtId="0" fontId="5" fillId="0" borderId="0" xfId="0" applyFont="1" applyFill="1" applyBorder="1" applyAlignment="1">
      <alignment/>
    </xf>
    <xf numFmtId="0" fontId="4" fillId="33" borderId="0" xfId="0" applyFont="1" applyFill="1" applyBorder="1" applyAlignment="1" applyProtection="1">
      <alignment vertical="center"/>
      <protection/>
    </xf>
    <xf numFmtId="172" fontId="4" fillId="0" borderId="0" xfId="0" applyNumberFormat="1" applyFont="1" applyBorder="1" applyAlignment="1" applyProtection="1">
      <alignment vertical="center"/>
      <protection/>
    </xf>
    <xf numFmtId="172" fontId="4" fillId="0" borderId="0" xfId="0" applyNumberFormat="1" applyFont="1" applyFill="1" applyBorder="1" applyAlignment="1" applyProtection="1">
      <alignment vertical="center"/>
      <protection/>
    </xf>
    <xf numFmtId="0" fontId="4" fillId="37" borderId="0" xfId="0" applyFont="1" applyFill="1" applyBorder="1" applyAlignment="1" applyProtection="1">
      <alignment vertical="center"/>
      <protection/>
    </xf>
    <xf numFmtId="168" fontId="4" fillId="0" borderId="0" xfId="0" applyNumberFormat="1" applyFont="1" applyBorder="1" applyAlignment="1" applyProtection="1">
      <alignment vertical="center"/>
      <protection/>
    </xf>
    <xf numFmtId="0" fontId="5" fillId="33" borderId="0" xfId="0" applyFont="1" applyFill="1" applyBorder="1" applyAlignment="1" applyProtection="1">
      <alignment horizontal="center" vertical="center"/>
      <protection/>
    </xf>
    <xf numFmtId="3" fontId="5" fillId="33" borderId="0" xfId="0" applyNumberFormat="1" applyFont="1" applyFill="1" applyBorder="1" applyAlignment="1" applyProtection="1">
      <alignment horizontal="center" vertical="center"/>
      <protection/>
    </xf>
    <xf numFmtId="9" fontId="5" fillId="33" borderId="0" xfId="58"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43" fontId="4" fillId="0" borderId="0" xfId="42" applyNumberFormat="1" applyFont="1" applyBorder="1" applyAlignment="1" applyProtection="1">
      <alignment vertical="center"/>
      <protection/>
    </xf>
    <xf numFmtId="168" fontId="4" fillId="0" borderId="0" xfId="0" applyNumberFormat="1" applyFont="1" applyBorder="1" applyAlignment="1" applyProtection="1">
      <alignment vertical="center"/>
      <protection/>
    </xf>
    <xf numFmtId="0" fontId="3" fillId="0" borderId="0" xfId="0" applyNumberFormat="1" applyFont="1" applyFill="1" applyBorder="1" applyAlignment="1" applyProtection="1">
      <alignment horizontal="right"/>
      <protection/>
    </xf>
    <xf numFmtId="166" fontId="3" fillId="0" borderId="0" xfId="44" applyNumberFormat="1" applyFont="1" applyFill="1" applyBorder="1" applyAlignment="1" applyProtection="1">
      <alignment/>
      <protection/>
    </xf>
    <xf numFmtId="0" fontId="17" fillId="0" borderId="0" xfId="0" applyFont="1" applyFill="1" applyBorder="1" applyAlignment="1" applyProtection="1">
      <alignment horizontal="center" vertical="center"/>
      <protection/>
    </xf>
    <xf numFmtId="3" fontId="17" fillId="0" borderId="0" xfId="0" applyNumberFormat="1" applyFont="1" applyFill="1" applyBorder="1" applyAlignment="1" applyProtection="1">
      <alignment horizontal="center" vertical="center"/>
      <protection/>
    </xf>
    <xf numFmtId="164" fontId="17" fillId="0" borderId="0" xfId="0" applyNumberFormat="1" applyFont="1" applyFill="1" applyBorder="1" applyAlignment="1" applyProtection="1">
      <alignment horizontal="center" vertical="center"/>
      <protection/>
    </xf>
    <xf numFmtId="168" fontId="18" fillId="0" borderId="0" xfId="42" applyNumberFormat="1" applyFont="1" applyFill="1" applyBorder="1" applyAlignment="1" applyProtection="1">
      <alignment/>
      <protection/>
    </xf>
    <xf numFmtId="168" fontId="18" fillId="0" borderId="0" xfId="42" applyNumberFormat="1" applyFont="1" applyFill="1" applyBorder="1" applyAlignment="1" applyProtection="1">
      <alignment horizontal="center"/>
      <protection/>
    </xf>
    <xf numFmtId="0" fontId="7" fillId="0" borderId="29" xfId="0" applyFont="1" applyBorder="1" applyAlignment="1">
      <alignment horizontal="center" wrapText="1"/>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1" xfId="0" applyNumberFormat="1" applyBorder="1" applyAlignment="1">
      <alignment horizontal="center" vertical="top" wrapText="1"/>
    </xf>
    <xf numFmtId="0" fontId="0" fillId="0" borderId="32" xfId="0" applyNumberForma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ro form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802"/>
  <sheetViews>
    <sheetView zoomScalePageLayoutView="0" workbookViewId="0" topLeftCell="A28">
      <selection activeCell="O28" sqref="O1:O16384"/>
    </sheetView>
  </sheetViews>
  <sheetFormatPr defaultColWidth="9.140625" defaultRowHeight="12.75"/>
  <cols>
    <col min="1" max="1" width="2.140625" style="2" customWidth="1"/>
    <col min="2" max="2" width="1.57421875" style="2" customWidth="1"/>
    <col min="3" max="3" width="3.421875" style="2" customWidth="1"/>
    <col min="4" max="4" width="36.57421875" style="2" customWidth="1"/>
    <col min="5" max="9" width="13.28125" style="2" customWidth="1"/>
    <col min="10" max="10" width="11.8515625" style="2" bestFit="1" customWidth="1"/>
    <col min="11" max="11" width="12.28125" style="2" bestFit="1" customWidth="1"/>
    <col min="12" max="13" width="14.28125" style="2" bestFit="1" customWidth="1"/>
    <col min="14" max="14" width="10.57421875" style="2" customWidth="1"/>
    <col min="15" max="15" width="10.140625" style="2" customWidth="1"/>
    <col min="16" max="20" width="9.140625" style="2" customWidth="1"/>
    <col min="21" max="22" width="10.140625" style="2" bestFit="1" customWidth="1"/>
    <col min="23" max="16384" width="9.140625" style="2" customWidth="1"/>
  </cols>
  <sheetData>
    <row r="1" spans="1:22" s="1" customFormat="1" ht="12.75">
      <c r="A1" s="1" t="s">
        <v>69</v>
      </c>
      <c r="U1" s="158"/>
      <c r="V1" s="158"/>
    </row>
    <row r="2" spans="21:22" s="1" customFormat="1" ht="12.75">
      <c r="U2" s="159"/>
      <c r="V2" s="159"/>
    </row>
    <row r="3" spans="21:22" s="1" customFormat="1" ht="12.75">
      <c r="U3" s="159"/>
      <c r="V3" s="159"/>
    </row>
    <row r="4" spans="1:22" s="1" customFormat="1" ht="12.75">
      <c r="A4" s="1" t="s">
        <v>68</v>
      </c>
      <c r="U4" s="159"/>
      <c r="V4" s="159"/>
    </row>
    <row r="5" spans="1:22" ht="12.75">
      <c r="A5" s="1" t="s">
        <v>99</v>
      </c>
      <c r="U5" s="159"/>
      <c r="V5" s="159"/>
    </row>
    <row r="6" spans="21:22" s="1" customFormat="1" ht="12.75">
      <c r="U6" s="159"/>
      <c r="V6" s="159"/>
    </row>
    <row r="7" spans="2:22" s="1" customFormat="1" ht="12.75">
      <c r="B7" s="1" t="s">
        <v>0</v>
      </c>
      <c r="E7" s="8" t="s">
        <v>24</v>
      </c>
      <c r="F7" s="9" t="s">
        <v>25</v>
      </c>
      <c r="G7" s="10" t="s">
        <v>26</v>
      </c>
      <c r="H7" s="10" t="s">
        <v>57</v>
      </c>
      <c r="I7" s="10" t="s">
        <v>79</v>
      </c>
      <c r="U7" s="159"/>
      <c r="V7" s="159"/>
    </row>
    <row r="8" spans="4:22" s="1" customFormat="1" ht="12.75">
      <c r="D8" s="2" t="s">
        <v>78</v>
      </c>
      <c r="E8" s="111"/>
      <c r="F8" s="111"/>
      <c r="G8" s="111"/>
      <c r="H8" s="111"/>
      <c r="I8" s="111"/>
      <c r="U8" s="159"/>
      <c r="V8" s="159"/>
    </row>
    <row r="9" spans="4:22" s="1" customFormat="1" ht="12.75">
      <c r="D9" s="2" t="s">
        <v>84</v>
      </c>
      <c r="E9" s="111"/>
      <c r="F9" s="111">
        <f>E9*1.03</f>
        <v>0</v>
      </c>
      <c r="G9" s="111">
        <f>F9*1.03</f>
        <v>0</v>
      </c>
      <c r="H9" s="111">
        <f>G9*1.03</f>
        <v>0</v>
      </c>
      <c r="I9" s="111">
        <f>H9*1.03</f>
        <v>0</v>
      </c>
      <c r="J9" s="111"/>
      <c r="K9" s="2"/>
      <c r="U9" s="159"/>
      <c r="V9" s="159"/>
    </row>
    <row r="10" spans="2:22" ht="12.75">
      <c r="B10" s="1" t="s">
        <v>27</v>
      </c>
      <c r="C10" s="1"/>
      <c r="D10" s="1"/>
      <c r="E10" s="112">
        <f>SUM(E8:E9)</f>
        <v>0</v>
      </c>
      <c r="F10" s="112">
        <f>SUM(F8:F9)</f>
        <v>0</v>
      </c>
      <c r="G10" s="112">
        <f>SUM(G8:G9)</f>
        <v>0</v>
      </c>
      <c r="H10" s="112">
        <f>SUM(H8:H9)</f>
        <v>0</v>
      </c>
      <c r="I10" s="112">
        <f>SUM(I8:I9)</f>
        <v>0</v>
      </c>
      <c r="U10" s="159"/>
      <c r="V10" s="159"/>
    </row>
    <row r="11" spans="4:22" ht="12.75">
      <c r="D11" s="201"/>
      <c r="E11" s="7"/>
      <c r="F11" s="7"/>
      <c r="G11" s="7"/>
      <c r="H11" s="7"/>
      <c r="I11" s="7"/>
      <c r="U11" s="159"/>
      <c r="V11" s="159"/>
    </row>
    <row r="12" spans="2:22" ht="12.75">
      <c r="B12" s="1" t="s">
        <v>1</v>
      </c>
      <c r="E12" s="7"/>
      <c r="F12" s="7"/>
      <c r="G12" s="7"/>
      <c r="H12" s="7"/>
      <c r="I12" s="7"/>
      <c r="U12" s="159"/>
      <c r="V12" s="159"/>
    </row>
    <row r="13" spans="3:22" ht="12.75">
      <c r="C13" s="1" t="s">
        <v>2</v>
      </c>
      <c r="E13" s="7"/>
      <c r="F13" s="7"/>
      <c r="G13" s="7"/>
      <c r="H13" s="7"/>
      <c r="I13" s="7"/>
      <c r="K13" s="8"/>
      <c r="L13" s="9"/>
      <c r="M13" s="10"/>
      <c r="N13" s="10"/>
      <c r="O13" s="10"/>
      <c r="U13" s="159"/>
      <c r="V13" s="159"/>
    </row>
    <row r="14" spans="4:22" ht="12.75">
      <c r="D14" s="2" t="s">
        <v>62</v>
      </c>
      <c r="E14" s="81"/>
      <c r="F14" s="81"/>
      <c r="G14" s="81"/>
      <c r="H14" s="81"/>
      <c r="I14" s="81"/>
      <c r="U14" s="159"/>
      <c r="V14" s="159"/>
    </row>
    <row r="15" spans="4:22" ht="12.75">
      <c r="D15" s="2" t="s">
        <v>95</v>
      </c>
      <c r="E15" s="81"/>
      <c r="F15" s="81"/>
      <c r="G15" s="81"/>
      <c r="H15" s="81"/>
      <c r="I15" s="81"/>
      <c r="U15" s="159"/>
      <c r="V15" s="159"/>
    </row>
    <row r="16" spans="2:22" s="1" customFormat="1" ht="12.75">
      <c r="B16" s="2"/>
      <c r="C16" s="2"/>
      <c r="D16" t="s">
        <v>65</v>
      </c>
      <c r="E16" s="81">
        <f>'Staf Support Analysis'!AA17</f>
        <v>0</v>
      </c>
      <c r="F16" s="81">
        <f aca="true" t="shared" si="0" ref="F16:I17">E16*1.03</f>
        <v>0</v>
      </c>
      <c r="G16" s="81">
        <f t="shared" si="0"/>
        <v>0</v>
      </c>
      <c r="H16" s="81">
        <f t="shared" si="0"/>
        <v>0</v>
      </c>
      <c r="I16" s="81">
        <f t="shared" si="0"/>
        <v>0</v>
      </c>
      <c r="U16" s="159"/>
      <c r="V16" s="159"/>
    </row>
    <row r="17" spans="1:22" s="1" customFormat="1" ht="12.75">
      <c r="A17" s="2"/>
      <c r="B17" s="2"/>
      <c r="C17" s="2"/>
      <c r="D17" s="2" t="s">
        <v>74</v>
      </c>
      <c r="E17" s="81"/>
      <c r="F17" s="81">
        <f t="shared" si="0"/>
        <v>0</v>
      </c>
      <c r="G17" s="81">
        <f t="shared" si="0"/>
        <v>0</v>
      </c>
      <c r="H17" s="81">
        <f t="shared" si="0"/>
        <v>0</v>
      </c>
      <c r="I17" s="81">
        <f t="shared" si="0"/>
        <v>0</v>
      </c>
      <c r="J17" s="2"/>
      <c r="K17" s="2"/>
      <c r="L17" s="2"/>
      <c r="M17" s="2"/>
      <c r="N17" s="2"/>
      <c r="O17" s="2"/>
      <c r="P17" s="2"/>
      <c r="Q17" s="2"/>
      <c r="U17" s="159"/>
      <c r="V17" s="159"/>
    </row>
    <row r="18" spans="4:22" ht="12.75">
      <c r="D18" t="s">
        <v>64</v>
      </c>
      <c r="E18" s="81">
        <v>0</v>
      </c>
      <c r="F18" s="81">
        <v>0</v>
      </c>
      <c r="G18" s="81">
        <v>0</v>
      </c>
      <c r="H18" s="81">
        <f>F18*1.06*1.06</f>
        <v>0</v>
      </c>
      <c r="I18" s="81">
        <f>H18*1.06</f>
        <v>0</v>
      </c>
      <c r="U18" s="159"/>
      <c r="V18" s="159"/>
    </row>
    <row r="19" spans="2:22" ht="12.75">
      <c r="B19" s="1"/>
      <c r="C19" s="1" t="s">
        <v>3</v>
      </c>
      <c r="D19" s="1"/>
      <c r="E19" s="112">
        <f>SUM(E14:E18)</f>
        <v>0</v>
      </c>
      <c r="F19" s="112">
        <f>SUM(F14:F18)</f>
        <v>0</v>
      </c>
      <c r="G19" s="112">
        <f>SUM(G14:G18)</f>
        <v>0</v>
      </c>
      <c r="H19" s="112">
        <f>SUM(H14:H18)</f>
        <v>0</v>
      </c>
      <c r="I19" s="112">
        <f>SUM(I14:I18)</f>
        <v>0</v>
      </c>
      <c r="U19" s="159"/>
      <c r="V19" s="159"/>
    </row>
    <row r="20" spans="5:22" ht="12.75">
      <c r="E20" s="81"/>
      <c r="F20" s="81"/>
      <c r="G20" s="81"/>
      <c r="H20" s="81"/>
      <c r="I20" s="81"/>
      <c r="U20" s="159"/>
      <c r="V20" s="159"/>
    </row>
    <row r="21" spans="3:22" ht="12.75">
      <c r="C21" s="1" t="s">
        <v>4</v>
      </c>
      <c r="E21" s="81"/>
      <c r="F21" s="81"/>
      <c r="G21" s="81"/>
      <c r="H21" s="81"/>
      <c r="I21" s="81"/>
      <c r="U21" s="159"/>
      <c r="V21" s="159"/>
    </row>
    <row r="22" spans="4:22" ht="12.75">
      <c r="D22" s="2" t="s">
        <v>5</v>
      </c>
      <c r="E22" s="81"/>
      <c r="F22" s="81">
        <f aca="true" t="shared" si="1" ref="F22:I30">E22*1.03</f>
        <v>0</v>
      </c>
      <c r="G22" s="81">
        <f t="shared" si="1"/>
        <v>0</v>
      </c>
      <c r="H22" s="81">
        <f t="shared" si="1"/>
        <v>0</v>
      </c>
      <c r="I22" s="81">
        <f t="shared" si="1"/>
        <v>0</v>
      </c>
      <c r="U22" s="159"/>
      <c r="V22" s="159"/>
    </row>
    <row r="23" spans="4:22" ht="12.75">
      <c r="D23" s="2" t="s">
        <v>76</v>
      </c>
      <c r="E23" s="81">
        <v>0</v>
      </c>
      <c r="F23" s="81">
        <f t="shared" si="1"/>
        <v>0</v>
      </c>
      <c r="G23" s="81">
        <f t="shared" si="1"/>
        <v>0</v>
      </c>
      <c r="H23" s="81">
        <f t="shared" si="1"/>
        <v>0</v>
      </c>
      <c r="I23" s="81">
        <f t="shared" si="1"/>
        <v>0</v>
      </c>
      <c r="U23" s="159"/>
      <c r="V23" s="159"/>
    </row>
    <row r="24" spans="4:22" ht="12.75">
      <c r="D24" s="2" t="s">
        <v>6</v>
      </c>
      <c r="E24" s="81"/>
      <c r="F24" s="81">
        <f t="shared" si="1"/>
        <v>0</v>
      </c>
      <c r="G24" s="81">
        <f t="shared" si="1"/>
        <v>0</v>
      </c>
      <c r="H24" s="81">
        <f t="shared" si="1"/>
        <v>0</v>
      </c>
      <c r="I24" s="81">
        <f t="shared" si="1"/>
        <v>0</v>
      </c>
      <c r="U24" s="159"/>
      <c r="V24" s="159"/>
    </row>
    <row r="25" spans="4:22" ht="12.75">
      <c r="D25" s="2" t="s">
        <v>96</v>
      </c>
      <c r="E25" s="81"/>
      <c r="F25" s="81">
        <f>E25*1.03</f>
        <v>0</v>
      </c>
      <c r="G25" s="81">
        <f>F25*1.03</f>
        <v>0</v>
      </c>
      <c r="H25" s="81">
        <f>G25*1.03</f>
        <v>0</v>
      </c>
      <c r="I25" s="81">
        <f>H25*1.03</f>
        <v>0</v>
      </c>
      <c r="U25" s="159"/>
      <c r="V25" s="159"/>
    </row>
    <row r="26" spans="4:22" ht="12.75">
      <c r="D26" s="2" t="s">
        <v>7</v>
      </c>
      <c r="E26" s="81"/>
      <c r="F26" s="81">
        <f t="shared" si="1"/>
        <v>0</v>
      </c>
      <c r="G26" s="81">
        <f t="shared" si="1"/>
        <v>0</v>
      </c>
      <c r="H26" s="81">
        <f t="shared" si="1"/>
        <v>0</v>
      </c>
      <c r="I26" s="81">
        <f t="shared" si="1"/>
        <v>0</v>
      </c>
      <c r="U26" s="159"/>
      <c r="V26" s="159"/>
    </row>
    <row r="27" spans="4:22" ht="12.75">
      <c r="D27" s="2" t="s">
        <v>8</v>
      </c>
      <c r="E27" s="81"/>
      <c r="F27" s="81">
        <f t="shared" si="1"/>
        <v>0</v>
      </c>
      <c r="G27" s="81">
        <f t="shared" si="1"/>
        <v>0</v>
      </c>
      <c r="H27" s="81">
        <f t="shared" si="1"/>
        <v>0</v>
      </c>
      <c r="I27" s="81">
        <f t="shared" si="1"/>
        <v>0</v>
      </c>
      <c r="U27" s="159"/>
      <c r="V27" s="159"/>
    </row>
    <row r="28" spans="4:22" ht="12.75">
      <c r="D28" s="2" t="s">
        <v>9</v>
      </c>
      <c r="E28" s="81"/>
      <c r="F28" s="81">
        <f t="shared" si="1"/>
        <v>0</v>
      </c>
      <c r="G28" s="81">
        <f t="shared" si="1"/>
        <v>0</v>
      </c>
      <c r="H28" s="81">
        <f t="shared" si="1"/>
        <v>0</v>
      </c>
      <c r="I28" s="81">
        <f t="shared" si="1"/>
        <v>0</v>
      </c>
      <c r="U28" s="159"/>
      <c r="V28" s="159"/>
    </row>
    <row r="29" spans="4:22" ht="12.75">
      <c r="D29" s="2" t="s">
        <v>10</v>
      </c>
      <c r="E29" s="81"/>
      <c r="F29" s="81">
        <f t="shared" si="1"/>
        <v>0</v>
      </c>
      <c r="G29" s="81">
        <f t="shared" si="1"/>
        <v>0</v>
      </c>
      <c r="H29" s="81">
        <f t="shared" si="1"/>
        <v>0</v>
      </c>
      <c r="I29" s="81">
        <f t="shared" si="1"/>
        <v>0</v>
      </c>
      <c r="U29" s="159"/>
      <c r="V29" s="159"/>
    </row>
    <row r="30" spans="2:22" s="1" customFormat="1" ht="12.75">
      <c r="B30" s="2"/>
      <c r="C30" s="2"/>
      <c r="D30" s="2" t="s">
        <v>11</v>
      </c>
      <c r="E30" s="81"/>
      <c r="F30" s="81">
        <f t="shared" si="1"/>
        <v>0</v>
      </c>
      <c r="G30" s="81">
        <f aca="true" t="shared" si="2" ref="F30:I31">F30*1.03</f>
        <v>0</v>
      </c>
      <c r="H30" s="81">
        <f t="shared" si="2"/>
        <v>0</v>
      </c>
      <c r="I30" s="81">
        <f t="shared" si="2"/>
        <v>0</v>
      </c>
      <c r="K30" s="2"/>
      <c r="U30" s="159"/>
      <c r="V30" s="159"/>
    </row>
    <row r="31" spans="4:22" ht="12.75">
      <c r="D31" s="2" t="s">
        <v>12</v>
      </c>
      <c r="E31" s="81"/>
      <c r="F31" s="81">
        <f t="shared" si="2"/>
        <v>0</v>
      </c>
      <c r="G31" s="81">
        <f t="shared" si="2"/>
        <v>0</v>
      </c>
      <c r="H31" s="81">
        <f t="shared" si="2"/>
        <v>0</v>
      </c>
      <c r="I31" s="81">
        <f t="shared" si="2"/>
        <v>0</v>
      </c>
      <c r="U31" s="159"/>
      <c r="V31" s="159"/>
    </row>
    <row r="32" spans="2:22" ht="12.75">
      <c r="B32" s="1"/>
      <c r="C32" s="1" t="s">
        <v>13</v>
      </c>
      <c r="D32" s="1"/>
      <c r="E32" s="112">
        <f>SUM(E22:E31)</f>
        <v>0</v>
      </c>
      <c r="F32" s="112">
        <f>SUM(F22:F31)</f>
        <v>0</v>
      </c>
      <c r="G32" s="112">
        <f>SUM(G22:G31)</f>
        <v>0</v>
      </c>
      <c r="H32" s="112">
        <f>SUM(H22:H31)</f>
        <v>0</v>
      </c>
      <c r="I32" s="112">
        <f>SUM(I22:I31)</f>
        <v>0</v>
      </c>
      <c r="U32" s="159"/>
      <c r="V32" s="159"/>
    </row>
    <row r="33" spans="5:22" ht="12.75">
      <c r="E33" s="81"/>
      <c r="F33" s="7"/>
      <c r="G33" s="7"/>
      <c r="H33" s="7"/>
      <c r="I33" s="7"/>
      <c r="K33" s="81"/>
      <c r="L33" s="81"/>
      <c r="M33" s="81"/>
      <c r="N33" s="81"/>
      <c r="O33" s="81"/>
      <c r="U33" s="159"/>
      <c r="V33" s="159"/>
    </row>
    <row r="34" spans="3:22" ht="12.75">
      <c r="C34" s="1" t="s">
        <v>14</v>
      </c>
      <c r="E34" s="81"/>
      <c r="F34" s="7"/>
      <c r="G34" s="7"/>
      <c r="H34" s="7"/>
      <c r="I34" s="7"/>
      <c r="K34" s="203"/>
      <c r="L34" s="204"/>
      <c r="M34" s="205"/>
      <c r="N34" s="205"/>
      <c r="O34" s="205"/>
      <c r="U34" s="159"/>
      <c r="V34" s="159"/>
    </row>
    <row r="35" spans="4:22" ht="12.75">
      <c r="D35" s="2" t="s">
        <v>15</v>
      </c>
      <c r="E35" s="81">
        <f>K35*(E$10/E$55)</f>
        <v>0</v>
      </c>
      <c r="F35" s="81">
        <f>L35*(F$10/F$55)</f>
        <v>0</v>
      </c>
      <c r="G35" s="81">
        <f>M35*(G$10/G$55)</f>
        <v>0</v>
      </c>
      <c r="H35" s="81">
        <f>N35*(H$10/H$55)</f>
        <v>0</v>
      </c>
      <c r="I35" s="81">
        <f>O35*(I$10/I$55)</f>
        <v>0</v>
      </c>
      <c r="K35" s="206"/>
      <c r="L35" s="206"/>
      <c r="M35" s="206"/>
      <c r="N35" s="206"/>
      <c r="O35" s="206"/>
      <c r="U35" s="159"/>
      <c r="V35" s="159"/>
    </row>
    <row r="36" spans="4:22" ht="12.75">
      <c r="D36" s="2" t="s">
        <v>16</v>
      </c>
      <c r="E36" s="81">
        <f>0.065*E8</f>
        <v>0</v>
      </c>
      <c r="F36" s="81">
        <f>0.065*F8</f>
        <v>0</v>
      </c>
      <c r="G36" s="81">
        <f>0.065*G8</f>
        <v>0</v>
      </c>
      <c r="H36" s="81">
        <f>0.065*H8</f>
        <v>0</v>
      </c>
      <c r="I36" s="81">
        <f>0.065*I8</f>
        <v>0</v>
      </c>
      <c r="K36" s="207"/>
      <c r="L36" s="207"/>
      <c r="M36" s="207"/>
      <c r="N36" s="207"/>
      <c r="O36" s="207"/>
      <c r="U36" s="159"/>
      <c r="V36" s="159"/>
    </row>
    <row r="37" spans="4:22" ht="12.75">
      <c r="D37" s="2" t="s">
        <v>17</v>
      </c>
      <c r="E37" s="81">
        <f>0.069*E8</f>
        <v>0</v>
      </c>
      <c r="F37" s="81">
        <f>0.069*F8</f>
        <v>0</v>
      </c>
      <c r="G37" s="81">
        <f>0.069*G8</f>
        <v>0</v>
      </c>
      <c r="H37" s="81">
        <f>0.069*H8</f>
        <v>0</v>
      </c>
      <c r="I37" s="81">
        <f>0.069*I8</f>
        <v>0</v>
      </c>
      <c r="K37" s="207"/>
      <c r="L37" s="207"/>
      <c r="M37" s="207"/>
      <c r="N37" s="207"/>
      <c r="O37" s="207"/>
      <c r="U37" s="159"/>
      <c r="V37" s="159"/>
    </row>
    <row r="38" spans="4:22" ht="12.75">
      <c r="D38" s="2" t="s">
        <v>71</v>
      </c>
      <c r="E38" s="81">
        <f>K38*(E$10/E$55)</f>
        <v>0</v>
      </c>
      <c r="F38" s="81">
        <f>L38*(F$10/F$55)</f>
        <v>0</v>
      </c>
      <c r="G38" s="81">
        <f>M38*(G$10/G$55)</f>
        <v>0</v>
      </c>
      <c r="H38" s="81">
        <f>N38*(H$10/H$55)</f>
        <v>0</v>
      </c>
      <c r="I38" s="81">
        <f>O38*(I$10/I$55)</f>
        <v>0</v>
      </c>
      <c r="K38" s="206"/>
      <c r="L38" s="206"/>
      <c r="M38" s="206"/>
      <c r="N38" s="206"/>
      <c r="O38" s="206"/>
      <c r="U38" s="159"/>
      <c r="V38" s="159"/>
    </row>
    <row r="39" spans="4:22" ht="12.75">
      <c r="D39" s="2" t="s">
        <v>72</v>
      </c>
      <c r="E39" s="81">
        <f>K39*(E$10/E$55)*1.3</f>
        <v>0</v>
      </c>
      <c r="F39" s="81">
        <f>L39*(F$10/F$55)*1.3</f>
        <v>0</v>
      </c>
      <c r="G39" s="81">
        <f>M39*(G$10/G$55)*1.3</f>
        <v>0</v>
      </c>
      <c r="H39" s="81">
        <f>N39*(H$10/H$55)*1.3</f>
        <v>0</v>
      </c>
      <c r="I39" s="81">
        <f>O39*(I$10/I$55)*1.3</f>
        <v>0</v>
      </c>
      <c r="K39" s="206"/>
      <c r="L39" s="206"/>
      <c r="M39" s="206"/>
      <c r="N39" s="206"/>
      <c r="O39" s="206"/>
      <c r="U39" s="159"/>
      <c r="V39" s="159"/>
    </row>
    <row r="40" spans="4:22" ht="12.75">
      <c r="D40" s="2" t="s">
        <v>73</v>
      </c>
      <c r="E40" s="81">
        <f aca="true" t="shared" si="3" ref="E40:I44">K40*(E$10/E$55)</f>
        <v>0</v>
      </c>
      <c r="F40" s="81">
        <f t="shared" si="3"/>
        <v>0</v>
      </c>
      <c r="G40" s="81">
        <f t="shared" si="3"/>
        <v>0</v>
      </c>
      <c r="H40" s="81">
        <f t="shared" si="3"/>
        <v>0</v>
      </c>
      <c r="I40" s="81">
        <f t="shared" si="3"/>
        <v>0</v>
      </c>
      <c r="K40" s="206"/>
      <c r="L40" s="206"/>
      <c r="M40" s="206"/>
      <c r="N40" s="206"/>
      <c r="O40" s="206"/>
      <c r="U40" s="159"/>
      <c r="V40" s="159"/>
    </row>
    <row r="41" spans="4:22" ht="12.75">
      <c r="D41" s="2" t="s">
        <v>18</v>
      </c>
      <c r="E41" s="81">
        <f t="shared" si="3"/>
        <v>0</v>
      </c>
      <c r="F41" s="81">
        <f t="shared" si="3"/>
        <v>0</v>
      </c>
      <c r="G41" s="81">
        <f t="shared" si="3"/>
        <v>0</v>
      </c>
      <c r="H41" s="81">
        <f t="shared" si="3"/>
        <v>0</v>
      </c>
      <c r="I41" s="81">
        <f t="shared" si="3"/>
        <v>0</v>
      </c>
      <c r="K41" s="206"/>
      <c r="L41" s="206"/>
      <c r="M41" s="206"/>
      <c r="N41" s="206"/>
      <c r="O41" s="206"/>
      <c r="U41" s="159"/>
      <c r="V41" s="159"/>
    </row>
    <row r="42" spans="4:22" ht="12.75">
      <c r="D42" s="2" t="s">
        <v>19</v>
      </c>
      <c r="E42" s="81">
        <f t="shared" si="3"/>
        <v>0</v>
      </c>
      <c r="F42" s="81">
        <f t="shared" si="3"/>
        <v>0</v>
      </c>
      <c r="G42" s="81">
        <f t="shared" si="3"/>
        <v>0</v>
      </c>
      <c r="H42" s="81">
        <f t="shared" si="3"/>
        <v>0</v>
      </c>
      <c r="I42" s="81">
        <f t="shared" si="3"/>
        <v>0</v>
      </c>
      <c r="K42" s="206"/>
      <c r="L42" s="206"/>
      <c r="M42" s="206"/>
      <c r="N42" s="206"/>
      <c r="O42" s="206"/>
      <c r="U42" s="159"/>
      <c r="V42" s="159"/>
    </row>
    <row r="43" spans="2:22" s="1" customFormat="1" ht="12.75">
      <c r="B43" s="2"/>
      <c r="C43" s="2"/>
      <c r="D43" s="2" t="s">
        <v>75</v>
      </c>
      <c r="E43" s="81">
        <f t="shared" si="3"/>
        <v>0</v>
      </c>
      <c r="F43" s="81">
        <f t="shared" si="3"/>
        <v>0</v>
      </c>
      <c r="G43" s="81">
        <f t="shared" si="3"/>
        <v>0</v>
      </c>
      <c r="H43" s="81">
        <f t="shared" si="3"/>
        <v>0</v>
      </c>
      <c r="I43" s="81">
        <f t="shared" si="3"/>
        <v>0</v>
      </c>
      <c r="K43" s="206"/>
      <c r="L43" s="206"/>
      <c r="M43" s="206"/>
      <c r="N43" s="206"/>
      <c r="O43" s="206"/>
      <c r="U43" s="159"/>
      <c r="V43" s="159"/>
    </row>
    <row r="44" spans="4:22" ht="12.75">
      <c r="D44" s="2" t="s">
        <v>20</v>
      </c>
      <c r="E44" s="81">
        <f t="shared" si="3"/>
        <v>0</v>
      </c>
      <c r="F44" s="81">
        <f t="shared" si="3"/>
        <v>0</v>
      </c>
      <c r="G44" s="81">
        <f t="shared" si="3"/>
        <v>0</v>
      </c>
      <c r="H44" s="81">
        <f t="shared" si="3"/>
        <v>0</v>
      </c>
      <c r="I44" s="81">
        <f t="shared" si="3"/>
        <v>0</v>
      </c>
      <c r="K44" s="206"/>
      <c r="L44" s="206"/>
      <c r="M44" s="206"/>
      <c r="N44" s="206"/>
      <c r="O44" s="206"/>
      <c r="U44" s="159"/>
      <c r="V44" s="159"/>
    </row>
    <row r="45" spans="3:22" s="1" customFormat="1" ht="12.75">
      <c r="C45" s="1" t="s">
        <v>21</v>
      </c>
      <c r="E45" s="112">
        <f>SUM(E35:E44)</f>
        <v>0</v>
      </c>
      <c r="F45" s="112">
        <f>SUM(F35:F44)</f>
        <v>0</v>
      </c>
      <c r="G45" s="112">
        <f>SUM(G35:G44)</f>
        <v>0</v>
      </c>
      <c r="H45" s="112">
        <f>SUM(H35:H44)</f>
        <v>0</v>
      </c>
      <c r="I45" s="112">
        <f>SUM(I35:I44)</f>
        <v>0</v>
      </c>
      <c r="L45" s="161"/>
      <c r="U45" s="159"/>
      <c r="V45" s="159"/>
    </row>
    <row r="46" spans="5:22" ht="12.75">
      <c r="E46" s="113"/>
      <c r="F46" s="113"/>
      <c r="G46" s="113"/>
      <c r="H46" s="113"/>
      <c r="I46" s="113"/>
      <c r="U46" s="159"/>
      <c r="V46" s="159"/>
    </row>
    <row r="47" spans="3:22" ht="12.75">
      <c r="C47" s="1" t="s">
        <v>98</v>
      </c>
      <c r="E47" s="113">
        <f>0.05*E10</f>
        <v>0</v>
      </c>
      <c r="F47" s="113">
        <f>0.05*F10</f>
        <v>0</v>
      </c>
      <c r="G47" s="113">
        <f>0.05*G10</f>
        <v>0</v>
      </c>
      <c r="H47" s="113">
        <f>0.05*H10</f>
        <v>0</v>
      </c>
      <c r="I47" s="113">
        <f>0.05*I10</f>
        <v>0</v>
      </c>
      <c r="U47" s="159"/>
      <c r="V47" s="159"/>
    </row>
    <row r="48" spans="5:22" ht="12.75">
      <c r="E48" s="113"/>
      <c r="F48" s="113"/>
      <c r="G48" s="113"/>
      <c r="H48" s="113"/>
      <c r="I48" s="113"/>
      <c r="U48" s="159"/>
      <c r="V48" s="159"/>
    </row>
    <row r="49" spans="2:22" s="1" customFormat="1" ht="12.75">
      <c r="B49" s="1" t="s">
        <v>22</v>
      </c>
      <c r="E49" s="112">
        <f>E19+E32+E45+E47</f>
        <v>0</v>
      </c>
      <c r="F49" s="112">
        <f>F19+F32+F45+F47</f>
        <v>0</v>
      </c>
      <c r="G49" s="112">
        <f>G19+G32+G45+G47</f>
        <v>0</v>
      </c>
      <c r="H49" s="112">
        <f>H19+H32+H45+H47</f>
        <v>0</v>
      </c>
      <c r="I49" s="112">
        <f>I19+I32+I45+I47</f>
        <v>0</v>
      </c>
      <c r="K49" s="7"/>
      <c r="L49" s="178"/>
      <c r="M49" s="179"/>
      <c r="U49" s="159"/>
      <c r="V49" s="159"/>
    </row>
    <row r="50" spans="5:22" ht="12.75">
      <c r="E50" s="113"/>
      <c r="F50" s="113"/>
      <c r="G50" s="113"/>
      <c r="H50" s="113"/>
      <c r="I50" s="113"/>
      <c r="U50" s="159"/>
      <c r="V50" s="159"/>
    </row>
    <row r="51" spans="2:22" ht="13.5" thickBot="1">
      <c r="B51" s="1" t="s">
        <v>23</v>
      </c>
      <c r="C51" s="1"/>
      <c r="D51" s="1"/>
      <c r="E51" s="80">
        <f>E10-E49</f>
        <v>0</v>
      </c>
      <c r="F51" s="80">
        <f>F10-F49</f>
        <v>0</v>
      </c>
      <c r="G51" s="80">
        <f>G10-G49</f>
        <v>0</v>
      </c>
      <c r="H51" s="80">
        <f>H10-H49</f>
        <v>0</v>
      </c>
      <c r="I51" s="80">
        <f>I10-I49</f>
        <v>0</v>
      </c>
      <c r="K51" s="7"/>
      <c r="L51" s="177"/>
      <c r="M51" s="176"/>
      <c r="U51" s="159"/>
      <c r="V51" s="159"/>
    </row>
    <row r="52" spans="5:22" ht="13.5" thickTop="1">
      <c r="E52" s="7"/>
      <c r="F52" s="7"/>
      <c r="G52" s="7"/>
      <c r="H52" s="7"/>
      <c r="I52" s="7"/>
      <c r="L52" s="177"/>
      <c r="M52" s="176"/>
      <c r="U52" s="159"/>
      <c r="V52" s="159"/>
    </row>
    <row r="53" spans="2:22" ht="12.75">
      <c r="B53" s="114"/>
      <c r="U53" s="159"/>
      <c r="V53" s="159"/>
    </row>
    <row r="54" spans="2:22" ht="12.75">
      <c r="B54" s="1"/>
      <c r="K54" s="7"/>
      <c r="U54" s="159"/>
      <c r="V54" s="159"/>
    </row>
    <row r="55" spans="4:22" ht="12.75">
      <c r="D55" s="2" t="s">
        <v>94</v>
      </c>
      <c r="E55" s="202">
        <v>15466738</v>
      </c>
      <c r="F55" s="202">
        <f>E55*1.02</f>
        <v>15776072.76</v>
      </c>
      <c r="G55" s="202">
        <f>F55*1.02</f>
        <v>16091594.2152</v>
      </c>
      <c r="H55" s="202">
        <f>G55*1.02</f>
        <v>16413426.099504</v>
      </c>
      <c r="I55" s="202">
        <f>H55*1.02</f>
        <v>16741694.621494079</v>
      </c>
      <c r="K55" s="7"/>
      <c r="L55" s="176"/>
      <c r="U55" s="159"/>
      <c r="V55" s="159"/>
    </row>
    <row r="56" spans="5:22" ht="12.75">
      <c r="E56" s="7"/>
      <c r="F56" s="7"/>
      <c r="G56" s="7"/>
      <c r="H56" s="7"/>
      <c r="I56" s="7"/>
      <c r="U56" s="159"/>
      <c r="V56" s="159"/>
    </row>
    <row r="57" spans="21:22" ht="12.75">
      <c r="U57" s="159"/>
      <c r="V57" s="159"/>
    </row>
    <row r="58" spans="4:22" ht="12.75" hidden="1">
      <c r="D58" s="2" t="s">
        <v>77</v>
      </c>
      <c r="E58" s="116">
        <f>(76600/4)*12</f>
        <v>229800</v>
      </c>
      <c r="F58" s="117">
        <f>E58*1.03</f>
        <v>236694</v>
      </c>
      <c r="G58" s="117">
        <f>F58*1.03</f>
        <v>243794.82</v>
      </c>
      <c r="H58" s="117">
        <f>G58*1.03</f>
        <v>251108.66460000002</v>
      </c>
      <c r="I58" s="117">
        <f>H58*1.03</f>
        <v>258641.92453800002</v>
      </c>
      <c r="U58" s="159"/>
      <c r="V58" s="159"/>
    </row>
    <row r="59" spans="4:22" ht="12.75" hidden="1">
      <c r="D59" s="2" t="s">
        <v>80</v>
      </c>
      <c r="E59" s="116">
        <f>(3899*5)+(5661.41*8)</f>
        <v>64786.28</v>
      </c>
      <c r="F59" s="117">
        <f>(3844+1817.41)*12</f>
        <v>67936.92</v>
      </c>
      <c r="G59" s="117">
        <f>F59</f>
        <v>67936.92</v>
      </c>
      <c r="H59" s="117">
        <f>G59*1.03</f>
        <v>69975.0276</v>
      </c>
      <c r="I59" s="117">
        <f>H59*1.03</f>
        <v>72074.278428</v>
      </c>
      <c r="U59" s="159"/>
      <c r="V59" s="159"/>
    </row>
    <row r="60" spans="21:22" ht="12.75">
      <c r="U60" s="159"/>
      <c r="V60" s="159"/>
    </row>
    <row r="61" spans="21:22" ht="12.75">
      <c r="U61" s="159"/>
      <c r="V61" s="159"/>
    </row>
    <row r="62" spans="21:22" ht="12.75">
      <c r="U62" s="159"/>
      <c r="V62" s="159"/>
    </row>
    <row r="63" spans="21:22" ht="12.75">
      <c r="U63" s="159"/>
      <c r="V63" s="159"/>
    </row>
    <row r="64" spans="21:22" ht="12.75">
      <c r="U64" s="159"/>
      <c r="V64" s="159"/>
    </row>
    <row r="65" spans="21:22" ht="12.75">
      <c r="U65" s="159"/>
      <c r="V65" s="159"/>
    </row>
    <row r="66" spans="21:22" ht="12.75">
      <c r="U66" s="159"/>
      <c r="V66" s="159"/>
    </row>
    <row r="67" spans="21:22" ht="12.75">
      <c r="U67" s="159"/>
      <c r="V67" s="159"/>
    </row>
    <row r="68" spans="21:22" ht="12.75">
      <c r="U68" s="159"/>
      <c r="V68" s="159"/>
    </row>
    <row r="69" spans="21:22" ht="12.75">
      <c r="U69" s="159"/>
      <c r="V69" s="159"/>
    </row>
    <row r="70" spans="21:22" ht="12.75">
      <c r="U70" s="159"/>
      <c r="V70" s="159"/>
    </row>
    <row r="71" spans="21:22" ht="12.75">
      <c r="U71" s="159"/>
      <c r="V71" s="159"/>
    </row>
    <row r="72" spans="21:22" ht="12.75">
      <c r="U72" s="159"/>
      <c r="V72" s="159"/>
    </row>
    <row r="73" spans="21:22" ht="12.75">
      <c r="U73" s="159"/>
      <c r="V73" s="159"/>
    </row>
    <row r="74" spans="21:22" ht="12.75">
      <c r="U74" s="159"/>
      <c r="V74" s="159"/>
    </row>
    <row r="75" spans="21:22" ht="12.75">
      <c r="U75" s="159"/>
      <c r="V75" s="159"/>
    </row>
    <row r="76" spans="21:22" ht="12.75">
      <c r="U76" s="159"/>
      <c r="V76" s="159"/>
    </row>
    <row r="77" spans="21:22" ht="12.75">
      <c r="U77" s="159"/>
      <c r="V77" s="159"/>
    </row>
    <row r="78" spans="21:22" ht="12.75">
      <c r="U78" s="159"/>
      <c r="V78" s="159"/>
    </row>
    <row r="79" spans="21:22" ht="12.75">
      <c r="U79" s="159"/>
      <c r="V79" s="159"/>
    </row>
    <row r="80" spans="21:22" ht="12.75">
      <c r="U80" s="159"/>
      <c r="V80" s="159"/>
    </row>
    <row r="81" spans="21:22" ht="12.75">
      <c r="U81" s="159"/>
      <c r="V81" s="159"/>
    </row>
    <row r="82" spans="21:22" ht="12.75">
      <c r="U82" s="159"/>
      <c r="V82" s="159"/>
    </row>
    <row r="83" spans="21:22" ht="12.75">
      <c r="U83" s="159"/>
      <c r="V83" s="159"/>
    </row>
    <row r="84" spans="21:22" ht="12.75">
      <c r="U84" s="159"/>
      <c r="V84" s="159"/>
    </row>
    <row r="85" spans="21:22" ht="12.75">
      <c r="U85" s="159"/>
      <c r="V85" s="159"/>
    </row>
    <row r="86" spans="21:22" ht="12.75">
      <c r="U86" s="159"/>
      <c r="V86" s="159"/>
    </row>
    <row r="87" spans="21:22" ht="12.75">
      <c r="U87" s="159"/>
      <c r="V87" s="159"/>
    </row>
    <row r="88" spans="21:22" ht="12.75">
      <c r="U88" s="159"/>
      <c r="V88" s="159"/>
    </row>
    <row r="89" spans="21:22" ht="12.75">
      <c r="U89" s="159"/>
      <c r="V89" s="159"/>
    </row>
    <row r="90" spans="21:22" ht="12.75">
      <c r="U90" s="159"/>
      <c r="V90" s="159"/>
    </row>
    <row r="91" spans="21:22" ht="12.75">
      <c r="U91" s="159"/>
      <c r="V91" s="159"/>
    </row>
    <row r="92" spans="21:22" ht="12.75">
      <c r="U92" s="159"/>
      <c r="V92" s="159"/>
    </row>
    <row r="93" spans="21:22" ht="12.75">
      <c r="U93" s="159"/>
      <c r="V93" s="159"/>
    </row>
    <row r="94" spans="21:22" ht="12.75">
      <c r="U94" s="159"/>
      <c r="V94" s="159"/>
    </row>
    <row r="95" spans="21:22" ht="12.75">
      <c r="U95" s="159"/>
      <c r="V95" s="159"/>
    </row>
    <row r="96" spans="21:22" ht="12.75">
      <c r="U96" s="159"/>
      <c r="V96" s="159"/>
    </row>
    <row r="97" spans="21:22" ht="12.75">
      <c r="U97" s="159"/>
      <c r="V97" s="159"/>
    </row>
    <row r="98" spans="21:22" ht="12.75">
      <c r="U98" s="159"/>
      <c r="V98" s="159"/>
    </row>
    <row r="99" spans="21:22" ht="12.75">
      <c r="U99" s="159"/>
      <c r="V99" s="159"/>
    </row>
    <row r="100" spans="21:22" ht="12.75">
      <c r="U100" s="159"/>
      <c r="V100" s="159"/>
    </row>
    <row r="101" spans="21:22" ht="12.75">
      <c r="U101" s="159"/>
      <c r="V101" s="159"/>
    </row>
    <row r="102" spans="21:22" ht="12.75">
      <c r="U102" s="159"/>
      <c r="V102" s="159"/>
    </row>
    <row r="103" spans="21:22" ht="12.75">
      <c r="U103" s="159"/>
      <c r="V103" s="159"/>
    </row>
    <row r="104" spans="21:22" ht="12.75">
      <c r="U104" s="159"/>
      <c r="V104" s="159"/>
    </row>
    <row r="105" spans="21:22" ht="12.75">
      <c r="U105" s="159"/>
      <c r="V105" s="159"/>
    </row>
    <row r="106" spans="21:22" ht="12.75">
      <c r="U106" s="159"/>
      <c r="V106" s="159"/>
    </row>
    <row r="107" spans="21:22" ht="12.75">
      <c r="U107" s="159"/>
      <c r="V107" s="159"/>
    </row>
    <row r="108" spans="21:22" ht="12.75">
      <c r="U108" s="159"/>
      <c r="V108" s="159"/>
    </row>
    <row r="109" spans="21:22" ht="12.75">
      <c r="U109" s="159"/>
      <c r="V109" s="159"/>
    </row>
    <row r="110" spans="21:22" ht="12.75">
      <c r="U110" s="159"/>
      <c r="V110" s="159"/>
    </row>
    <row r="111" spans="21:22" ht="12.75">
      <c r="U111" s="159"/>
      <c r="V111" s="159"/>
    </row>
    <row r="112" spans="21:22" ht="12.75">
      <c r="U112" s="159"/>
      <c r="V112" s="159"/>
    </row>
    <row r="113" spans="21:22" ht="12.75">
      <c r="U113" s="159"/>
      <c r="V113" s="159"/>
    </row>
    <row r="114" spans="21:22" ht="12.75">
      <c r="U114" s="159"/>
      <c r="V114" s="159"/>
    </row>
    <row r="115" spans="21:22" ht="12.75">
      <c r="U115" s="159"/>
      <c r="V115" s="159"/>
    </row>
    <row r="116" spans="21:22" ht="12.75">
      <c r="U116" s="159"/>
      <c r="V116" s="159"/>
    </row>
    <row r="117" spans="21:22" ht="12.75">
      <c r="U117" s="159"/>
      <c r="V117" s="159"/>
    </row>
    <row r="118" spans="21:22" ht="12.75">
      <c r="U118" s="159"/>
      <c r="V118" s="159"/>
    </row>
    <row r="119" spans="21:22" ht="12.75">
      <c r="U119" s="159"/>
      <c r="V119" s="159"/>
    </row>
    <row r="120" spans="21:22" ht="12.75">
      <c r="U120" s="159"/>
      <c r="V120" s="159"/>
    </row>
    <row r="121" spans="21:22" ht="12.75">
      <c r="U121" s="159"/>
      <c r="V121" s="159"/>
    </row>
    <row r="122" spans="21:22" ht="12.75">
      <c r="U122" s="159"/>
      <c r="V122" s="159"/>
    </row>
    <row r="123" spans="21:22" ht="12.75">
      <c r="U123" s="159"/>
      <c r="V123" s="159"/>
    </row>
    <row r="124" spans="21:22" ht="12.75">
      <c r="U124" s="159"/>
      <c r="V124" s="159"/>
    </row>
    <row r="125" spans="21:22" ht="12.75">
      <c r="U125" s="159"/>
      <c r="V125" s="159"/>
    </row>
    <row r="126" spans="21:22" ht="12.75">
      <c r="U126" s="159"/>
      <c r="V126" s="159"/>
    </row>
    <row r="127" spans="21:22" ht="12.75">
      <c r="U127" s="159"/>
      <c r="V127" s="159"/>
    </row>
    <row r="128" spans="21:22" ht="12.75">
      <c r="U128" s="159"/>
      <c r="V128" s="159"/>
    </row>
    <row r="129" spans="21:22" ht="12.75">
      <c r="U129" s="159"/>
      <c r="V129" s="159"/>
    </row>
    <row r="130" spans="21:22" ht="12.75">
      <c r="U130" s="159"/>
      <c r="V130" s="159"/>
    </row>
    <row r="131" spans="21:22" ht="12.75">
      <c r="U131" s="159"/>
      <c r="V131" s="159"/>
    </row>
    <row r="132" spans="21:22" ht="12.75">
      <c r="U132" s="159"/>
      <c r="V132" s="159"/>
    </row>
    <row r="133" spans="21:22" ht="12.75">
      <c r="U133" s="159"/>
      <c r="V133" s="159"/>
    </row>
    <row r="134" spans="21:22" ht="12.75">
      <c r="U134" s="159"/>
      <c r="V134" s="159"/>
    </row>
    <row r="135" spans="21:22" ht="12.75">
      <c r="U135" s="159"/>
      <c r="V135" s="159"/>
    </row>
    <row r="136" spans="21:22" ht="12.75">
      <c r="U136" s="159"/>
      <c r="V136" s="159"/>
    </row>
    <row r="137" spans="21:22" ht="12.75">
      <c r="U137" s="159"/>
      <c r="V137" s="159"/>
    </row>
    <row r="138" spans="21:22" ht="12.75">
      <c r="U138" s="159"/>
      <c r="V138" s="159"/>
    </row>
    <row r="139" spans="21:22" ht="12.75">
      <c r="U139" s="159"/>
      <c r="V139" s="159"/>
    </row>
    <row r="140" spans="21:22" ht="12.75">
      <c r="U140" s="159"/>
      <c r="V140" s="159"/>
    </row>
    <row r="141" spans="21:22" ht="12.75">
      <c r="U141" s="159"/>
      <c r="V141" s="159"/>
    </row>
    <row r="142" spans="21:22" ht="12.75">
      <c r="U142" s="159"/>
      <c r="V142" s="159"/>
    </row>
    <row r="143" spans="21:22" ht="12.75">
      <c r="U143" s="159"/>
      <c r="V143" s="159"/>
    </row>
    <row r="144" spans="21:22" ht="12.75">
      <c r="U144" s="159"/>
      <c r="V144" s="159"/>
    </row>
    <row r="145" spans="21:22" ht="12.75">
      <c r="U145" s="159"/>
      <c r="V145" s="159"/>
    </row>
    <row r="146" spans="21:22" ht="12.75">
      <c r="U146" s="159"/>
      <c r="V146" s="159"/>
    </row>
    <row r="147" spans="21:22" ht="12.75">
      <c r="U147" s="159"/>
      <c r="V147" s="159"/>
    </row>
    <row r="148" spans="21:22" ht="12.75">
      <c r="U148" s="159"/>
      <c r="V148" s="159"/>
    </row>
    <row r="149" spans="21:22" ht="12.75">
      <c r="U149" s="159"/>
      <c r="V149" s="159"/>
    </row>
    <row r="150" spans="21:22" ht="12.75">
      <c r="U150" s="159"/>
      <c r="V150" s="159"/>
    </row>
    <row r="151" spans="21:22" ht="12.75">
      <c r="U151" s="159"/>
      <c r="V151" s="159"/>
    </row>
    <row r="152" spans="21:22" ht="12.75">
      <c r="U152" s="159"/>
      <c r="V152" s="159"/>
    </row>
    <row r="153" spans="21:22" ht="12.75">
      <c r="U153" s="159"/>
      <c r="V153" s="159"/>
    </row>
    <row r="154" spans="21:22" ht="12.75">
      <c r="U154" s="159"/>
      <c r="V154" s="159"/>
    </row>
    <row r="155" spans="21:22" ht="12.75">
      <c r="U155" s="159"/>
      <c r="V155" s="159"/>
    </row>
    <row r="156" spans="21:22" ht="12.75">
      <c r="U156" s="159"/>
      <c r="V156" s="159"/>
    </row>
    <row r="157" spans="21:22" ht="12.75">
      <c r="U157" s="159"/>
      <c r="V157" s="159"/>
    </row>
    <row r="158" spans="21:22" ht="12.75">
      <c r="U158" s="159"/>
      <c r="V158" s="159"/>
    </row>
    <row r="159" spans="21:22" ht="12.75">
      <c r="U159" s="159"/>
      <c r="V159" s="159"/>
    </row>
    <row r="160" spans="21:22" ht="12.75">
      <c r="U160" s="159"/>
      <c r="V160" s="159"/>
    </row>
    <row r="161" spans="21:22" ht="12.75">
      <c r="U161" s="159"/>
      <c r="V161" s="159"/>
    </row>
    <row r="162" spans="21:22" ht="12.75">
      <c r="U162" s="159"/>
      <c r="V162" s="159"/>
    </row>
    <row r="163" spans="21:22" ht="12.75">
      <c r="U163" s="159"/>
      <c r="V163" s="159"/>
    </row>
    <row r="164" spans="21:22" ht="12.75">
      <c r="U164" s="159"/>
      <c r="V164" s="159"/>
    </row>
    <row r="165" spans="21:22" ht="12.75">
      <c r="U165" s="159"/>
      <c r="V165" s="159"/>
    </row>
    <row r="166" spans="21:22" ht="12.75">
      <c r="U166" s="159"/>
      <c r="V166" s="159"/>
    </row>
    <row r="167" spans="21:22" ht="12.75">
      <c r="U167" s="159"/>
      <c r="V167" s="159"/>
    </row>
    <row r="168" spans="21:22" ht="12.75">
      <c r="U168" s="159"/>
      <c r="V168" s="159"/>
    </row>
    <row r="169" spans="21:22" ht="12.75">
      <c r="U169" s="159"/>
      <c r="V169" s="159"/>
    </row>
    <row r="170" spans="21:22" ht="12.75">
      <c r="U170" s="159"/>
      <c r="V170" s="159"/>
    </row>
    <row r="171" spans="21:22" ht="12.75">
      <c r="U171" s="159"/>
      <c r="V171" s="159"/>
    </row>
    <row r="172" spans="21:22" ht="12.75">
      <c r="U172" s="159"/>
      <c r="V172" s="159"/>
    </row>
    <row r="173" spans="21:22" ht="12.75">
      <c r="U173" s="159"/>
      <c r="V173" s="159"/>
    </row>
    <row r="174" spans="21:22" ht="12.75">
      <c r="U174" s="159"/>
      <c r="V174" s="159"/>
    </row>
    <row r="175" spans="21:22" ht="12.75">
      <c r="U175" s="159"/>
      <c r="V175" s="159"/>
    </row>
    <row r="176" spans="21:22" ht="12.75">
      <c r="U176" s="159"/>
      <c r="V176" s="159"/>
    </row>
    <row r="177" spans="21:22" ht="12.75">
      <c r="U177" s="159"/>
      <c r="V177" s="159"/>
    </row>
    <row r="178" spans="21:22" ht="12.75">
      <c r="U178" s="159"/>
      <c r="V178" s="159"/>
    </row>
    <row r="179" spans="21:22" ht="12.75">
      <c r="U179" s="159"/>
      <c r="V179" s="159"/>
    </row>
    <row r="180" spans="21:22" ht="12.75">
      <c r="U180" s="159"/>
      <c r="V180" s="159"/>
    </row>
    <row r="181" spans="21:22" ht="12.75">
      <c r="U181" s="159"/>
      <c r="V181" s="159"/>
    </row>
    <row r="182" spans="21:22" ht="12.75">
      <c r="U182" s="159"/>
      <c r="V182" s="159"/>
    </row>
    <row r="183" spans="21:22" ht="12.75">
      <c r="U183" s="159"/>
      <c r="V183" s="159"/>
    </row>
    <row r="184" spans="21:22" ht="12.75">
      <c r="U184" s="159"/>
      <c r="V184" s="159"/>
    </row>
    <row r="185" spans="21:22" ht="12.75">
      <c r="U185" s="159"/>
      <c r="V185" s="159"/>
    </row>
    <row r="186" spans="21:22" ht="12.75">
      <c r="U186" s="159"/>
      <c r="V186" s="159"/>
    </row>
    <row r="187" spans="21:22" ht="12.75">
      <c r="U187" s="159"/>
      <c r="V187" s="159"/>
    </row>
    <row r="188" spans="21:22" ht="12.75">
      <c r="U188" s="159"/>
      <c r="V188" s="159"/>
    </row>
    <row r="189" spans="21:22" ht="12.75">
      <c r="U189" s="159"/>
      <c r="V189" s="159"/>
    </row>
    <row r="190" spans="21:22" ht="12.75">
      <c r="U190" s="159"/>
      <c r="V190" s="159"/>
    </row>
    <row r="191" spans="21:22" ht="12.75">
      <c r="U191" s="159"/>
      <c r="V191" s="159"/>
    </row>
    <row r="192" spans="21:22" ht="12.75">
      <c r="U192" s="159"/>
      <c r="V192" s="159"/>
    </row>
    <row r="193" spans="21:22" ht="12.75">
      <c r="U193" s="159"/>
      <c r="V193" s="159"/>
    </row>
    <row r="194" spans="21:22" ht="12.75">
      <c r="U194" s="159"/>
      <c r="V194" s="159"/>
    </row>
    <row r="195" spans="21:22" ht="12.75">
      <c r="U195" s="159"/>
      <c r="V195" s="159"/>
    </row>
    <row r="196" spans="21:22" ht="12.75">
      <c r="U196" s="159"/>
      <c r="V196" s="159"/>
    </row>
    <row r="197" spans="21:22" ht="12.75">
      <c r="U197" s="159"/>
      <c r="V197" s="159"/>
    </row>
    <row r="198" spans="21:22" ht="12.75">
      <c r="U198" s="159"/>
      <c r="V198" s="159"/>
    </row>
    <row r="199" spans="21:22" ht="12.75">
      <c r="U199" s="159"/>
      <c r="V199" s="159"/>
    </row>
    <row r="200" spans="21:22" ht="12.75">
      <c r="U200" s="159"/>
      <c r="V200" s="159"/>
    </row>
    <row r="201" spans="21:22" ht="12.75">
      <c r="U201" s="159"/>
      <c r="V201" s="159"/>
    </row>
    <row r="202" spans="21:22" ht="12.75">
      <c r="U202" s="159"/>
      <c r="V202" s="159"/>
    </row>
    <row r="203" spans="21:22" ht="12.75">
      <c r="U203" s="159"/>
      <c r="V203" s="159"/>
    </row>
    <row r="204" spans="21:22" ht="12.75">
      <c r="U204" s="159"/>
      <c r="V204" s="159"/>
    </row>
    <row r="205" spans="21:22" ht="12.75">
      <c r="U205" s="159"/>
      <c r="V205" s="159"/>
    </row>
    <row r="206" spans="21:22" ht="12.75">
      <c r="U206" s="159"/>
      <c r="V206" s="159"/>
    </row>
    <row r="207" spans="21:22" ht="12.75">
      <c r="U207" s="159"/>
      <c r="V207" s="159"/>
    </row>
    <row r="208" spans="21:22" ht="12.75">
      <c r="U208" s="159"/>
      <c r="V208" s="159"/>
    </row>
    <row r="209" spans="21:22" ht="12.75">
      <c r="U209" s="159"/>
      <c r="V209" s="159"/>
    </row>
    <row r="210" spans="21:22" ht="12.75">
      <c r="U210" s="159"/>
      <c r="V210" s="159"/>
    </row>
    <row r="211" spans="21:22" ht="12.75">
      <c r="U211" s="159"/>
      <c r="V211" s="159"/>
    </row>
    <row r="212" spans="21:22" ht="12.75">
      <c r="U212" s="159"/>
      <c r="V212" s="159"/>
    </row>
    <row r="213" spans="21:22" ht="12.75">
      <c r="U213" s="159"/>
      <c r="V213" s="159"/>
    </row>
    <row r="214" spans="21:22" ht="12.75">
      <c r="U214" s="159"/>
      <c r="V214" s="159"/>
    </row>
    <row r="215" spans="21:22" ht="12.75">
      <c r="U215" s="159"/>
      <c r="V215" s="159"/>
    </row>
    <row r="216" spans="21:22" ht="12.75">
      <c r="U216" s="159"/>
      <c r="V216" s="159"/>
    </row>
    <row r="217" spans="21:22" ht="12.75">
      <c r="U217" s="159"/>
      <c r="V217" s="159"/>
    </row>
    <row r="218" spans="21:22" ht="12.75">
      <c r="U218" s="159"/>
      <c r="V218" s="159"/>
    </row>
    <row r="219" spans="21:22" ht="12.75">
      <c r="U219" s="159"/>
      <c r="V219" s="159"/>
    </row>
    <row r="220" spans="21:22" ht="12.75">
      <c r="U220" s="159"/>
      <c r="V220" s="159"/>
    </row>
    <row r="221" spans="21:22" ht="12.75">
      <c r="U221" s="159"/>
      <c r="V221" s="159"/>
    </row>
    <row r="222" spans="21:22" ht="12.75">
      <c r="U222" s="159"/>
      <c r="V222" s="159"/>
    </row>
    <row r="223" spans="21:22" ht="12.75">
      <c r="U223" s="159"/>
      <c r="V223" s="159"/>
    </row>
    <row r="224" spans="21:22" ht="12.75">
      <c r="U224" s="159"/>
      <c r="V224" s="159"/>
    </row>
    <row r="225" spans="21:22" ht="12.75">
      <c r="U225" s="159"/>
      <c r="V225" s="159"/>
    </row>
    <row r="226" spans="21:22" ht="12.75">
      <c r="U226" s="159"/>
      <c r="V226" s="159"/>
    </row>
    <row r="227" spans="21:22" ht="12.75">
      <c r="U227" s="159"/>
      <c r="V227" s="159"/>
    </row>
    <row r="228" spans="21:22" ht="12.75">
      <c r="U228" s="159"/>
      <c r="V228" s="159"/>
    </row>
    <row r="229" spans="21:22" ht="12.75">
      <c r="U229" s="159"/>
      <c r="V229" s="159"/>
    </row>
    <row r="230" spans="21:22" ht="12.75">
      <c r="U230" s="159"/>
      <c r="V230" s="159"/>
    </row>
    <row r="231" spans="21:22" ht="12.75">
      <c r="U231" s="159"/>
      <c r="V231" s="159"/>
    </row>
    <row r="232" spans="21:22" ht="12.75">
      <c r="U232" s="159"/>
      <c r="V232" s="159"/>
    </row>
    <row r="233" spans="21:22" ht="12.75">
      <c r="U233" s="159"/>
      <c r="V233" s="159"/>
    </row>
    <row r="234" spans="21:22" ht="12.75">
      <c r="U234" s="159"/>
      <c r="V234" s="159"/>
    </row>
    <row r="235" spans="21:22" ht="12.75">
      <c r="U235" s="159"/>
      <c r="V235" s="159"/>
    </row>
    <row r="236" spans="21:22" ht="12.75">
      <c r="U236" s="159"/>
      <c r="V236" s="159"/>
    </row>
    <row r="237" spans="21:22" ht="12.75">
      <c r="U237" s="159"/>
      <c r="V237" s="159"/>
    </row>
    <row r="238" spans="21:22" ht="12.75">
      <c r="U238" s="159"/>
      <c r="V238" s="159"/>
    </row>
    <row r="239" spans="21:22" ht="12.75">
      <c r="U239" s="159"/>
      <c r="V239" s="159"/>
    </row>
    <row r="240" spans="21:22" ht="12.75">
      <c r="U240" s="159"/>
      <c r="V240" s="159"/>
    </row>
    <row r="241" spans="21:22" ht="12.75">
      <c r="U241" s="159"/>
      <c r="V241" s="159"/>
    </row>
    <row r="242" spans="21:22" ht="12.75">
      <c r="U242" s="159"/>
      <c r="V242" s="159"/>
    </row>
    <row r="243" spans="21:22" ht="12.75">
      <c r="U243" s="159"/>
      <c r="V243" s="159"/>
    </row>
    <row r="244" spans="21:22" ht="12.75">
      <c r="U244" s="159"/>
      <c r="V244" s="159"/>
    </row>
    <row r="245" spans="21:22" ht="12.75">
      <c r="U245" s="159"/>
      <c r="V245" s="159"/>
    </row>
    <row r="246" spans="21:22" ht="12.75">
      <c r="U246" s="159"/>
      <c r="V246" s="159"/>
    </row>
    <row r="247" spans="21:22" ht="12.75">
      <c r="U247" s="159"/>
      <c r="V247" s="159"/>
    </row>
    <row r="248" spans="21:22" ht="12.75">
      <c r="U248" s="159"/>
      <c r="V248" s="159"/>
    </row>
    <row r="249" spans="21:22" ht="12.75">
      <c r="U249" s="159"/>
      <c r="V249" s="159"/>
    </row>
    <row r="250" spans="21:22" ht="12.75">
      <c r="U250" s="159"/>
      <c r="V250" s="159"/>
    </row>
    <row r="251" spans="21:22" ht="12.75">
      <c r="U251" s="159"/>
      <c r="V251" s="159"/>
    </row>
    <row r="252" spans="21:22" ht="12.75">
      <c r="U252" s="159"/>
      <c r="V252" s="159"/>
    </row>
    <row r="253" spans="21:22" ht="12.75">
      <c r="U253" s="159"/>
      <c r="V253" s="159"/>
    </row>
    <row r="254" spans="21:22" ht="12.75">
      <c r="U254" s="159"/>
      <c r="V254" s="159"/>
    </row>
    <row r="255" spans="21:22" ht="12.75">
      <c r="U255" s="159"/>
      <c r="V255" s="159"/>
    </row>
    <row r="256" spans="21:22" ht="12.75">
      <c r="U256" s="159"/>
      <c r="V256" s="159"/>
    </row>
    <row r="257" spans="21:22" ht="12.75">
      <c r="U257" s="159"/>
      <c r="V257" s="159"/>
    </row>
    <row r="258" spans="21:22" ht="12.75">
      <c r="U258" s="159"/>
      <c r="V258" s="159"/>
    </row>
    <row r="259" spans="21:22" ht="12.75">
      <c r="U259" s="159"/>
      <c r="V259" s="159"/>
    </row>
    <row r="260" spans="21:22" ht="12.75">
      <c r="U260" s="159"/>
      <c r="V260" s="159"/>
    </row>
    <row r="261" spans="21:22" ht="12.75">
      <c r="U261" s="159"/>
      <c r="V261" s="159"/>
    </row>
    <row r="262" spans="21:22" ht="12.75">
      <c r="U262" s="159"/>
      <c r="V262" s="159"/>
    </row>
    <row r="263" spans="21:22" ht="12.75">
      <c r="U263" s="159"/>
      <c r="V263" s="159"/>
    </row>
    <row r="264" spans="21:22" ht="12.75">
      <c r="U264" s="159"/>
      <c r="V264" s="159"/>
    </row>
    <row r="265" spans="21:22" ht="12.75">
      <c r="U265" s="159"/>
      <c r="V265" s="159"/>
    </row>
    <row r="266" spans="21:22" ht="12.75">
      <c r="U266" s="159"/>
      <c r="V266" s="159"/>
    </row>
    <row r="267" spans="21:22" ht="12.75">
      <c r="U267" s="159"/>
      <c r="V267" s="159"/>
    </row>
    <row r="268" spans="21:22" ht="12.75">
      <c r="U268" s="159"/>
      <c r="V268" s="159"/>
    </row>
    <row r="269" spans="21:22" ht="12.75">
      <c r="U269" s="159"/>
      <c r="V269" s="159"/>
    </row>
    <row r="270" spans="21:22" ht="12.75">
      <c r="U270" s="159"/>
      <c r="V270" s="159"/>
    </row>
    <row r="271" spans="21:22" ht="12.75">
      <c r="U271" s="159"/>
      <c r="V271" s="159"/>
    </row>
    <row r="272" spans="21:22" ht="12.75">
      <c r="U272" s="159"/>
      <c r="V272" s="159"/>
    </row>
    <row r="273" spans="21:22" ht="12.75">
      <c r="U273" s="159"/>
      <c r="V273" s="159"/>
    </row>
    <row r="274" spans="21:22" ht="12.75">
      <c r="U274" s="159"/>
      <c r="V274" s="159"/>
    </row>
    <row r="275" spans="21:22" ht="12.75">
      <c r="U275" s="159"/>
      <c r="V275" s="159"/>
    </row>
    <row r="276" spans="21:22" ht="12.75">
      <c r="U276" s="159"/>
      <c r="V276" s="159"/>
    </row>
    <row r="277" spans="21:22" ht="12.75">
      <c r="U277" s="159"/>
      <c r="V277" s="159"/>
    </row>
    <row r="278" spans="21:22" ht="12.75">
      <c r="U278" s="159"/>
      <c r="V278" s="159"/>
    </row>
    <row r="279" spans="21:22" ht="12.75">
      <c r="U279" s="159"/>
      <c r="V279" s="159"/>
    </row>
    <row r="280" spans="21:22" ht="12.75">
      <c r="U280" s="159"/>
      <c r="V280" s="159"/>
    </row>
    <row r="281" spans="21:22" ht="12.75">
      <c r="U281" s="159"/>
      <c r="V281" s="159"/>
    </row>
    <row r="282" spans="21:22" ht="12.75">
      <c r="U282" s="159"/>
      <c r="V282" s="159"/>
    </row>
    <row r="283" spans="21:22" ht="12.75">
      <c r="U283" s="159"/>
      <c r="V283" s="159"/>
    </row>
    <row r="284" spans="21:22" ht="12.75">
      <c r="U284" s="159"/>
      <c r="V284" s="159"/>
    </row>
    <row r="285" spans="21:22" ht="12.75">
      <c r="U285" s="159"/>
      <c r="V285" s="159"/>
    </row>
    <row r="286" spans="21:22" ht="12.75">
      <c r="U286" s="159"/>
      <c r="V286" s="159"/>
    </row>
    <row r="287" spans="21:22" ht="12.75">
      <c r="U287" s="159"/>
      <c r="V287" s="159"/>
    </row>
    <row r="288" spans="21:22" ht="12.75">
      <c r="U288" s="159"/>
      <c r="V288" s="159"/>
    </row>
    <row r="289" spans="21:22" ht="12.75">
      <c r="U289" s="159"/>
      <c r="V289" s="159"/>
    </row>
    <row r="290" spans="21:22" ht="12.75">
      <c r="U290" s="159"/>
      <c r="V290" s="159"/>
    </row>
    <row r="291" spans="21:22" ht="12.75">
      <c r="U291" s="159"/>
      <c r="V291" s="159"/>
    </row>
    <row r="292" spans="21:22" ht="12.75">
      <c r="U292" s="159"/>
      <c r="V292" s="159"/>
    </row>
    <row r="293" spans="21:22" ht="12.75">
      <c r="U293" s="159"/>
      <c r="V293" s="159"/>
    </row>
    <row r="294" spans="21:22" ht="12.75">
      <c r="U294" s="159"/>
      <c r="V294" s="159"/>
    </row>
    <row r="295" spans="21:22" ht="12.75">
      <c r="U295" s="159"/>
      <c r="V295" s="159"/>
    </row>
    <row r="296" spans="21:22" ht="12.75">
      <c r="U296" s="159"/>
      <c r="V296" s="159"/>
    </row>
    <row r="297" spans="21:22" ht="12.75">
      <c r="U297" s="159"/>
      <c r="V297" s="159"/>
    </row>
    <row r="298" spans="21:22" ht="12.75">
      <c r="U298" s="159"/>
      <c r="V298" s="159"/>
    </row>
    <row r="299" spans="21:22" ht="12.75">
      <c r="U299" s="159"/>
      <c r="V299" s="159"/>
    </row>
    <row r="300" spans="21:22" ht="12.75">
      <c r="U300" s="159"/>
      <c r="V300" s="159"/>
    </row>
    <row r="301" spans="21:22" ht="12.75">
      <c r="U301" s="159"/>
      <c r="V301" s="159"/>
    </row>
    <row r="302" spans="21:22" ht="12.75">
      <c r="U302" s="159"/>
      <c r="V302" s="159"/>
    </row>
    <row r="303" spans="21:22" ht="12.75">
      <c r="U303" s="159"/>
      <c r="V303" s="159"/>
    </row>
    <row r="304" spans="21:22" ht="12.75">
      <c r="U304" s="159"/>
      <c r="V304" s="159"/>
    </row>
    <row r="305" spans="21:22" ht="12.75">
      <c r="U305" s="159"/>
      <c r="V305" s="159"/>
    </row>
    <row r="306" spans="21:22" ht="12.75">
      <c r="U306" s="159"/>
      <c r="V306" s="159"/>
    </row>
    <row r="307" spans="21:22" ht="12.75">
      <c r="U307" s="159"/>
      <c r="V307" s="159"/>
    </row>
    <row r="308" spans="21:22" ht="12.75">
      <c r="U308" s="159"/>
      <c r="V308" s="159"/>
    </row>
    <row r="309" spans="21:22" ht="12.75">
      <c r="U309" s="159"/>
      <c r="V309" s="159"/>
    </row>
    <row r="310" spans="21:22" ht="12.75">
      <c r="U310" s="159"/>
      <c r="V310" s="159"/>
    </row>
    <row r="311" spans="21:22" ht="12.75">
      <c r="U311" s="159"/>
      <c r="V311" s="159"/>
    </row>
    <row r="312" spans="21:22" ht="12.75">
      <c r="U312" s="159"/>
      <c r="V312" s="159"/>
    </row>
    <row r="313" spans="21:22" ht="12.75">
      <c r="U313" s="159"/>
      <c r="V313" s="159"/>
    </row>
    <row r="314" spans="21:22" ht="12.75">
      <c r="U314" s="159"/>
      <c r="V314" s="159"/>
    </row>
    <row r="315" spans="21:22" ht="12.75">
      <c r="U315" s="159"/>
      <c r="V315" s="159"/>
    </row>
    <row r="316" spans="21:22" ht="12.75">
      <c r="U316" s="159"/>
      <c r="V316" s="159"/>
    </row>
    <row r="317" spans="21:22" ht="12.75">
      <c r="U317" s="159"/>
      <c r="V317" s="159"/>
    </row>
    <row r="318" spans="21:22" ht="12.75">
      <c r="U318" s="159"/>
      <c r="V318" s="159"/>
    </row>
    <row r="319" spans="21:22" ht="12.75">
      <c r="U319" s="159"/>
      <c r="V319" s="159"/>
    </row>
    <row r="320" spans="21:22" ht="12.75">
      <c r="U320" s="159"/>
      <c r="V320" s="159"/>
    </row>
    <row r="321" spans="21:22" ht="12.75">
      <c r="U321" s="159"/>
      <c r="V321" s="159"/>
    </row>
    <row r="322" spans="21:22" ht="12.75">
      <c r="U322" s="159"/>
      <c r="V322" s="159"/>
    </row>
    <row r="323" spans="21:22" ht="12.75">
      <c r="U323" s="159"/>
      <c r="V323" s="159"/>
    </row>
    <row r="324" spans="21:22" ht="12.75">
      <c r="U324" s="159"/>
      <c r="V324" s="159"/>
    </row>
    <row r="325" spans="21:22" ht="12.75">
      <c r="U325" s="159"/>
      <c r="V325" s="159"/>
    </row>
    <row r="326" spans="21:22" ht="12.75">
      <c r="U326" s="159"/>
      <c r="V326" s="159"/>
    </row>
    <row r="327" spans="21:22" ht="12.75">
      <c r="U327" s="159"/>
      <c r="V327" s="159"/>
    </row>
    <row r="328" spans="21:22" ht="12.75">
      <c r="U328" s="159"/>
      <c r="V328" s="159"/>
    </row>
    <row r="329" spans="21:22" ht="12.75">
      <c r="U329" s="159"/>
      <c r="V329" s="159"/>
    </row>
    <row r="330" spans="21:22" ht="12.75">
      <c r="U330" s="159"/>
      <c r="V330" s="159"/>
    </row>
    <row r="331" spans="21:22" ht="12.75">
      <c r="U331" s="159"/>
      <c r="V331" s="159"/>
    </row>
    <row r="332" spans="21:22" ht="12.75">
      <c r="U332" s="159"/>
      <c r="V332" s="159"/>
    </row>
    <row r="333" spans="21:22" ht="12.75">
      <c r="U333" s="159"/>
      <c r="V333" s="159"/>
    </row>
    <row r="334" spans="21:22" ht="12.75">
      <c r="U334" s="159"/>
      <c r="V334" s="159"/>
    </row>
    <row r="335" spans="21:22" ht="12.75">
      <c r="U335" s="159"/>
      <c r="V335" s="159"/>
    </row>
    <row r="336" spans="21:22" ht="12.75">
      <c r="U336" s="159"/>
      <c r="V336" s="159"/>
    </row>
    <row r="337" spans="21:22" ht="12.75">
      <c r="U337" s="159"/>
      <c r="V337" s="159"/>
    </row>
    <row r="338" spans="21:22" ht="12.75">
      <c r="U338" s="159"/>
      <c r="V338" s="159"/>
    </row>
    <row r="339" spans="21:22" ht="12.75">
      <c r="U339" s="159"/>
      <c r="V339" s="159"/>
    </row>
    <row r="340" spans="21:22" ht="12.75">
      <c r="U340" s="159"/>
      <c r="V340" s="159"/>
    </row>
    <row r="341" spans="21:22" ht="12.75">
      <c r="U341" s="159"/>
      <c r="V341" s="159"/>
    </row>
    <row r="342" spans="21:22" ht="12.75">
      <c r="U342" s="159"/>
      <c r="V342" s="159"/>
    </row>
    <row r="343" spans="21:22" ht="12.75">
      <c r="U343" s="159"/>
      <c r="V343" s="159"/>
    </row>
    <row r="344" spans="21:22" ht="12.75">
      <c r="U344" s="159"/>
      <c r="V344" s="159"/>
    </row>
    <row r="345" spans="21:22" ht="12.75">
      <c r="U345" s="159"/>
      <c r="V345" s="159"/>
    </row>
    <row r="346" spans="21:22" ht="12.75">
      <c r="U346" s="159"/>
      <c r="V346" s="159"/>
    </row>
    <row r="347" spans="21:22" ht="12.75">
      <c r="U347" s="159"/>
      <c r="V347" s="159"/>
    </row>
    <row r="348" spans="21:22" ht="12.75">
      <c r="U348" s="159"/>
      <c r="V348" s="159"/>
    </row>
    <row r="349" spans="21:22" ht="12.75">
      <c r="U349" s="159"/>
      <c r="V349" s="159"/>
    </row>
    <row r="350" spans="21:22" ht="12.75">
      <c r="U350" s="159"/>
      <c r="V350" s="159"/>
    </row>
    <row r="351" spans="21:22" ht="12.75">
      <c r="U351" s="159"/>
      <c r="V351" s="159"/>
    </row>
    <row r="352" spans="21:22" ht="12.75">
      <c r="U352" s="159"/>
      <c r="V352" s="159"/>
    </row>
    <row r="353" spans="21:22" ht="12.75">
      <c r="U353" s="159"/>
      <c r="V353" s="159"/>
    </row>
    <row r="354" spans="21:22" ht="12.75">
      <c r="U354" s="159"/>
      <c r="V354" s="159"/>
    </row>
    <row r="355" spans="21:22" ht="12.75">
      <c r="U355" s="159"/>
      <c r="V355" s="159"/>
    </row>
    <row r="356" spans="21:22" ht="12.75">
      <c r="U356" s="159"/>
      <c r="V356" s="159"/>
    </row>
    <row r="357" spans="21:22" ht="12.75">
      <c r="U357" s="159"/>
      <c r="V357" s="159"/>
    </row>
    <row r="358" spans="21:22" ht="12.75">
      <c r="U358" s="159"/>
      <c r="V358" s="159"/>
    </row>
    <row r="359" spans="21:22" ht="12.75">
      <c r="U359" s="159"/>
      <c r="V359" s="159"/>
    </row>
    <row r="360" spans="21:22" ht="12.75">
      <c r="U360" s="159"/>
      <c r="V360" s="159"/>
    </row>
    <row r="361" spans="21:22" ht="12.75">
      <c r="U361" s="159"/>
      <c r="V361" s="159"/>
    </row>
    <row r="362" spans="21:22" ht="12.75">
      <c r="U362" s="159"/>
      <c r="V362" s="159"/>
    </row>
    <row r="363" spans="21:22" ht="12.75">
      <c r="U363" s="159"/>
      <c r="V363" s="159"/>
    </row>
    <row r="364" spans="21:22" ht="12.75">
      <c r="U364" s="159"/>
      <c r="V364" s="159"/>
    </row>
    <row r="365" spans="21:22" ht="12.75">
      <c r="U365" s="159"/>
      <c r="V365" s="159"/>
    </row>
    <row r="366" spans="21:22" ht="12.75">
      <c r="U366" s="159"/>
      <c r="V366" s="159"/>
    </row>
    <row r="367" spans="21:22" ht="12.75">
      <c r="U367" s="159"/>
      <c r="V367" s="159"/>
    </row>
    <row r="368" spans="21:22" ht="12.75">
      <c r="U368" s="159"/>
      <c r="V368" s="159"/>
    </row>
    <row r="369" spans="21:22" ht="12.75">
      <c r="U369" s="159"/>
      <c r="V369" s="159"/>
    </row>
    <row r="370" spans="21:22" ht="12.75">
      <c r="U370" s="159"/>
      <c r="V370" s="159"/>
    </row>
    <row r="371" spans="21:22" ht="12.75">
      <c r="U371" s="159"/>
      <c r="V371" s="159"/>
    </row>
    <row r="372" spans="21:22" ht="12.75">
      <c r="U372" s="159"/>
      <c r="V372" s="159"/>
    </row>
    <row r="373" spans="21:22" ht="12.75">
      <c r="U373" s="159"/>
      <c r="V373" s="159"/>
    </row>
    <row r="374" spans="21:22" ht="12.75">
      <c r="U374" s="159"/>
      <c r="V374" s="159"/>
    </row>
    <row r="375" spans="21:22" ht="12.75">
      <c r="U375" s="159"/>
      <c r="V375" s="159"/>
    </row>
    <row r="376" spans="21:22" ht="12.75">
      <c r="U376" s="159"/>
      <c r="V376" s="159"/>
    </row>
    <row r="377" spans="21:22" ht="12.75">
      <c r="U377" s="159"/>
      <c r="V377" s="159"/>
    </row>
    <row r="378" spans="21:22" ht="12.75">
      <c r="U378" s="159"/>
      <c r="V378" s="159"/>
    </row>
    <row r="379" spans="21:22" ht="12.75">
      <c r="U379" s="159"/>
      <c r="V379" s="159"/>
    </row>
    <row r="380" spans="21:22" ht="12.75">
      <c r="U380" s="159"/>
      <c r="V380" s="159"/>
    </row>
    <row r="381" spans="21:22" ht="12.75">
      <c r="U381" s="159"/>
      <c r="V381" s="159"/>
    </row>
    <row r="382" spans="21:22" ht="12.75">
      <c r="U382" s="159"/>
      <c r="V382" s="159"/>
    </row>
    <row r="383" spans="21:22" ht="12.75">
      <c r="U383" s="159"/>
      <c r="V383" s="159"/>
    </row>
    <row r="384" spans="21:22" ht="12.75">
      <c r="U384" s="159"/>
      <c r="V384" s="159"/>
    </row>
    <row r="385" spans="21:22" ht="12.75">
      <c r="U385" s="159"/>
      <c r="V385" s="159"/>
    </row>
    <row r="386" spans="21:22" ht="12.75">
      <c r="U386" s="159"/>
      <c r="V386" s="159"/>
    </row>
    <row r="387" spans="21:22" ht="12.75">
      <c r="U387" s="159"/>
      <c r="V387" s="159"/>
    </row>
    <row r="388" spans="21:22" ht="12.75">
      <c r="U388" s="159"/>
      <c r="V388" s="159"/>
    </row>
    <row r="389" spans="21:22" ht="12.75">
      <c r="U389" s="159"/>
      <c r="V389" s="159"/>
    </row>
    <row r="390" spans="21:22" ht="12.75">
      <c r="U390" s="159"/>
      <c r="V390" s="159"/>
    </row>
    <row r="391" spans="21:22" ht="12.75">
      <c r="U391" s="159"/>
      <c r="V391" s="159"/>
    </row>
    <row r="392" spans="21:22" ht="12.75">
      <c r="U392" s="159"/>
      <c r="V392" s="159"/>
    </row>
    <row r="393" spans="21:22" ht="12.75">
      <c r="U393" s="159"/>
      <c r="V393" s="159"/>
    </row>
    <row r="394" spans="21:22" ht="12.75">
      <c r="U394" s="159"/>
      <c r="V394" s="159"/>
    </row>
    <row r="395" spans="21:22" ht="12.75">
      <c r="U395" s="159"/>
      <c r="V395" s="159"/>
    </row>
    <row r="396" spans="21:22" ht="12.75">
      <c r="U396" s="159"/>
      <c r="V396" s="159"/>
    </row>
    <row r="397" spans="21:22" ht="12.75">
      <c r="U397" s="159"/>
      <c r="V397" s="159"/>
    </row>
    <row r="398" spans="21:22" ht="12.75">
      <c r="U398" s="159"/>
      <c r="V398" s="159"/>
    </row>
    <row r="399" spans="21:22" ht="12.75">
      <c r="U399" s="159"/>
      <c r="V399" s="159"/>
    </row>
    <row r="400" spans="21:22" ht="12.75">
      <c r="U400" s="159"/>
      <c r="V400" s="159"/>
    </row>
    <row r="401" spans="21:22" ht="12.75">
      <c r="U401" s="159"/>
      <c r="V401" s="159"/>
    </row>
    <row r="402" spans="21:22" ht="12.75">
      <c r="U402" s="159"/>
      <c r="V402" s="159"/>
    </row>
    <row r="403" spans="21:22" ht="12.75">
      <c r="U403" s="159"/>
      <c r="V403" s="159"/>
    </row>
    <row r="404" spans="21:22" ht="12.75">
      <c r="U404" s="159"/>
      <c r="V404" s="159"/>
    </row>
    <row r="405" spans="21:22" ht="12.75">
      <c r="U405" s="159"/>
      <c r="V405" s="159"/>
    </row>
    <row r="406" spans="21:22" ht="12.75">
      <c r="U406" s="159"/>
      <c r="V406" s="159"/>
    </row>
    <row r="407" spans="21:22" ht="12.75">
      <c r="U407" s="159"/>
      <c r="V407" s="159"/>
    </row>
    <row r="408" spans="21:22" ht="12.75">
      <c r="U408" s="159"/>
      <c r="V408" s="159"/>
    </row>
    <row r="409" spans="21:22" ht="12.75">
      <c r="U409" s="159"/>
      <c r="V409" s="159"/>
    </row>
    <row r="410" spans="21:22" ht="12.75">
      <c r="U410" s="159"/>
      <c r="V410" s="159"/>
    </row>
    <row r="411" spans="21:22" ht="12.75">
      <c r="U411" s="159"/>
      <c r="V411" s="159"/>
    </row>
    <row r="412" spans="21:22" ht="12.75">
      <c r="U412" s="159"/>
      <c r="V412" s="159"/>
    </row>
    <row r="413" spans="21:22" ht="12.75">
      <c r="U413" s="159"/>
      <c r="V413" s="159"/>
    </row>
    <row r="414" spans="21:22" ht="12.75">
      <c r="U414" s="159"/>
      <c r="V414" s="159"/>
    </row>
    <row r="415" spans="21:22" ht="12.75">
      <c r="U415" s="159"/>
      <c r="V415" s="159"/>
    </row>
    <row r="416" spans="21:22" ht="12.75">
      <c r="U416" s="159"/>
      <c r="V416" s="159"/>
    </row>
    <row r="417" spans="21:22" ht="12.75">
      <c r="U417" s="159"/>
      <c r="V417" s="159"/>
    </row>
    <row r="418" spans="21:22" ht="12.75">
      <c r="U418" s="159"/>
      <c r="V418" s="159"/>
    </row>
    <row r="419" spans="21:22" ht="12.75">
      <c r="U419" s="159"/>
      <c r="V419" s="159"/>
    </row>
    <row r="420" spans="21:22" ht="12.75">
      <c r="U420" s="159"/>
      <c r="V420" s="159"/>
    </row>
    <row r="421" spans="21:22" ht="12.75">
      <c r="U421" s="159"/>
      <c r="V421" s="159"/>
    </row>
    <row r="422" spans="21:22" ht="12.75">
      <c r="U422" s="159"/>
      <c r="V422" s="159"/>
    </row>
    <row r="423" spans="21:22" ht="12.75">
      <c r="U423" s="159"/>
      <c r="V423" s="159"/>
    </row>
    <row r="424" spans="21:22" ht="12.75">
      <c r="U424" s="159"/>
      <c r="V424" s="159"/>
    </row>
    <row r="425" spans="21:22" ht="12.75">
      <c r="U425" s="159"/>
      <c r="V425" s="159"/>
    </row>
    <row r="426" spans="21:22" ht="12.75">
      <c r="U426" s="159"/>
      <c r="V426" s="159"/>
    </row>
    <row r="427" spans="21:22" ht="12.75">
      <c r="U427" s="159"/>
      <c r="V427" s="159"/>
    </row>
    <row r="428" spans="21:22" ht="12.75">
      <c r="U428" s="159"/>
      <c r="V428" s="159"/>
    </row>
    <row r="429" spans="21:22" ht="12.75">
      <c r="U429" s="159"/>
      <c r="V429" s="159"/>
    </row>
    <row r="430" spans="21:22" ht="12.75">
      <c r="U430" s="159"/>
      <c r="V430" s="159"/>
    </row>
    <row r="431" spans="21:22" ht="12.75">
      <c r="U431" s="159"/>
      <c r="V431" s="159"/>
    </row>
    <row r="432" spans="21:22" ht="12.75">
      <c r="U432" s="159"/>
      <c r="V432" s="159"/>
    </row>
    <row r="433" spans="21:22" ht="12.75">
      <c r="U433" s="159"/>
      <c r="V433" s="159"/>
    </row>
    <row r="434" spans="21:22" ht="12.75">
      <c r="U434" s="159"/>
      <c r="V434" s="159"/>
    </row>
    <row r="435" spans="21:22" ht="12.75">
      <c r="U435" s="159"/>
      <c r="V435" s="159"/>
    </row>
    <row r="436" spans="21:22" ht="12.75">
      <c r="U436" s="159"/>
      <c r="V436" s="159"/>
    </row>
    <row r="437" spans="21:22" ht="12.75">
      <c r="U437" s="159"/>
      <c r="V437" s="159"/>
    </row>
    <row r="438" spans="21:22" ht="12.75">
      <c r="U438" s="159"/>
      <c r="V438" s="159"/>
    </row>
    <row r="439" spans="21:22" ht="12.75">
      <c r="U439" s="159"/>
      <c r="V439" s="159"/>
    </row>
    <row r="440" spans="21:22" ht="12.75">
      <c r="U440" s="159"/>
      <c r="V440" s="159"/>
    </row>
    <row r="441" spans="21:22" ht="12.75">
      <c r="U441" s="159"/>
      <c r="V441" s="159"/>
    </row>
    <row r="442" spans="21:22" ht="12.75">
      <c r="U442" s="159"/>
      <c r="V442" s="159"/>
    </row>
    <row r="443" spans="21:22" ht="12.75">
      <c r="U443" s="159"/>
      <c r="V443" s="159"/>
    </row>
    <row r="444" spans="21:22" ht="12.75">
      <c r="U444" s="159"/>
      <c r="V444" s="159"/>
    </row>
    <row r="445" spans="21:22" ht="12.75">
      <c r="U445" s="159"/>
      <c r="V445" s="159"/>
    </row>
    <row r="446" spans="21:22" ht="12.75">
      <c r="U446" s="159"/>
      <c r="V446" s="159"/>
    </row>
    <row r="447" spans="21:22" ht="12.75">
      <c r="U447" s="159"/>
      <c r="V447" s="159"/>
    </row>
    <row r="448" spans="21:22" ht="12.75">
      <c r="U448" s="159"/>
      <c r="V448" s="159"/>
    </row>
    <row r="449" spans="21:22" ht="12.75">
      <c r="U449" s="159"/>
      <c r="V449" s="159"/>
    </row>
    <row r="450" spans="21:22" ht="12.75">
      <c r="U450" s="159"/>
      <c r="V450" s="159"/>
    </row>
    <row r="451" spans="21:22" ht="12.75">
      <c r="U451" s="159"/>
      <c r="V451" s="159"/>
    </row>
    <row r="452" spans="21:22" ht="12.75">
      <c r="U452" s="159"/>
      <c r="V452" s="159"/>
    </row>
    <row r="453" spans="21:22" ht="12.75">
      <c r="U453" s="159"/>
      <c r="V453" s="159"/>
    </row>
    <row r="454" spans="21:22" ht="12.75">
      <c r="U454" s="159"/>
      <c r="V454" s="159"/>
    </row>
    <row r="455" spans="21:22" ht="12.75">
      <c r="U455" s="159"/>
      <c r="V455" s="159"/>
    </row>
    <row r="456" spans="21:22" ht="12.75">
      <c r="U456" s="159"/>
      <c r="V456" s="159"/>
    </row>
    <row r="457" spans="21:22" ht="12.75">
      <c r="U457" s="159"/>
      <c r="V457" s="159"/>
    </row>
    <row r="458" spans="21:22" ht="12.75">
      <c r="U458" s="159"/>
      <c r="V458" s="159"/>
    </row>
    <row r="459" spans="21:22" ht="12.75">
      <c r="U459" s="159"/>
      <c r="V459" s="159"/>
    </row>
    <row r="460" spans="21:22" ht="12.75">
      <c r="U460" s="159"/>
      <c r="V460" s="159"/>
    </row>
    <row r="461" spans="21:22" ht="12.75">
      <c r="U461" s="159"/>
      <c r="V461" s="159"/>
    </row>
    <row r="462" spans="21:22" ht="12.75">
      <c r="U462" s="159"/>
      <c r="V462" s="159"/>
    </row>
    <row r="463" spans="21:22" ht="12.75">
      <c r="U463" s="159"/>
      <c r="V463" s="159"/>
    </row>
    <row r="464" spans="21:22" ht="12.75">
      <c r="U464" s="159"/>
      <c r="V464" s="159"/>
    </row>
    <row r="465" spans="21:22" ht="12.75">
      <c r="U465" s="159"/>
      <c r="V465" s="159"/>
    </row>
    <row r="466" spans="21:22" ht="12.75">
      <c r="U466" s="159"/>
      <c r="V466" s="159"/>
    </row>
    <row r="467" spans="21:22" ht="12.75">
      <c r="U467" s="159"/>
      <c r="V467" s="159"/>
    </row>
    <row r="468" spans="21:22" ht="12.75">
      <c r="U468" s="159"/>
      <c r="V468" s="159"/>
    </row>
    <row r="469" spans="21:22" ht="12.75">
      <c r="U469" s="159"/>
      <c r="V469" s="159"/>
    </row>
    <row r="470" spans="21:22" ht="12.75">
      <c r="U470" s="159"/>
      <c r="V470" s="159"/>
    </row>
    <row r="471" spans="21:22" ht="12.75">
      <c r="U471" s="159"/>
      <c r="V471" s="159"/>
    </row>
    <row r="472" spans="21:22" ht="12.75">
      <c r="U472" s="159"/>
      <c r="V472" s="159"/>
    </row>
    <row r="473" spans="21:22" ht="12.75">
      <c r="U473" s="159"/>
      <c r="V473" s="159"/>
    </row>
    <row r="474" spans="21:22" ht="12.75">
      <c r="U474" s="159"/>
      <c r="V474" s="159"/>
    </row>
    <row r="475" spans="21:22" ht="12.75">
      <c r="U475" s="159"/>
      <c r="V475" s="159"/>
    </row>
    <row r="476" spans="21:22" ht="12.75">
      <c r="U476" s="159"/>
      <c r="V476" s="159"/>
    </row>
    <row r="477" spans="21:22" ht="12.75">
      <c r="U477" s="159"/>
      <c r="V477" s="159"/>
    </row>
    <row r="478" spans="21:22" ht="12.75">
      <c r="U478" s="159"/>
      <c r="V478" s="159"/>
    </row>
    <row r="479" spans="21:22" ht="12.75">
      <c r="U479" s="159"/>
      <c r="V479" s="159"/>
    </row>
    <row r="480" spans="21:22" ht="12.75">
      <c r="U480" s="159"/>
      <c r="V480" s="159"/>
    </row>
    <row r="481" spans="21:22" ht="12.75">
      <c r="U481" s="159"/>
      <c r="V481" s="159"/>
    </row>
    <row r="482" spans="21:22" ht="12.75">
      <c r="U482" s="159"/>
      <c r="V482" s="159"/>
    </row>
    <row r="483" spans="21:22" ht="12.75">
      <c r="U483" s="159"/>
      <c r="V483" s="159"/>
    </row>
    <row r="484" spans="21:22" ht="12.75">
      <c r="U484" s="159"/>
      <c r="V484" s="159"/>
    </row>
    <row r="485" spans="21:22" ht="12.75">
      <c r="U485" s="159"/>
      <c r="V485" s="159"/>
    </row>
    <row r="486" spans="21:22" ht="12.75">
      <c r="U486" s="159"/>
      <c r="V486" s="159"/>
    </row>
    <row r="487" spans="21:22" ht="12.75">
      <c r="U487" s="159"/>
      <c r="V487" s="159"/>
    </row>
    <row r="488" spans="21:22" ht="12.75">
      <c r="U488" s="159"/>
      <c r="V488" s="159"/>
    </row>
    <row r="489" spans="21:22" ht="12.75">
      <c r="U489" s="159"/>
      <c r="V489" s="159"/>
    </row>
    <row r="490" spans="21:22" ht="12.75">
      <c r="U490" s="159"/>
      <c r="V490" s="159"/>
    </row>
    <row r="491" spans="21:22" ht="12.75">
      <c r="U491" s="159"/>
      <c r="V491" s="159"/>
    </row>
    <row r="492" spans="21:22" ht="12.75">
      <c r="U492" s="159"/>
      <c r="V492" s="159"/>
    </row>
    <row r="493" spans="21:22" ht="12.75">
      <c r="U493" s="159"/>
      <c r="V493" s="159"/>
    </row>
    <row r="494" spans="21:22" ht="12.75">
      <c r="U494" s="159"/>
      <c r="V494" s="159"/>
    </row>
    <row r="495" spans="21:22" ht="12.75">
      <c r="U495" s="159"/>
      <c r="V495" s="159"/>
    </row>
    <row r="496" spans="21:22" ht="12.75">
      <c r="U496" s="159"/>
      <c r="V496" s="159"/>
    </row>
    <row r="497" spans="21:22" ht="12.75">
      <c r="U497" s="159"/>
      <c r="V497" s="159"/>
    </row>
    <row r="498" spans="21:22" ht="12.75">
      <c r="U498" s="159"/>
      <c r="V498" s="159"/>
    </row>
    <row r="499" spans="21:22" ht="12.75">
      <c r="U499" s="159"/>
      <c r="V499" s="159"/>
    </row>
    <row r="500" spans="21:22" ht="12.75">
      <c r="U500" s="159"/>
      <c r="V500" s="159"/>
    </row>
    <row r="501" spans="21:22" ht="12.75">
      <c r="U501" s="159"/>
      <c r="V501" s="159"/>
    </row>
    <row r="502" spans="21:22" ht="12.75">
      <c r="U502" s="159"/>
      <c r="V502" s="159"/>
    </row>
    <row r="503" spans="21:22" ht="12.75">
      <c r="U503" s="159"/>
      <c r="V503" s="159"/>
    </row>
    <row r="504" spans="21:22" ht="12.75">
      <c r="U504" s="159"/>
      <c r="V504" s="159"/>
    </row>
    <row r="505" spans="21:22" ht="12.75">
      <c r="U505" s="159"/>
      <c r="V505" s="159"/>
    </row>
    <row r="506" spans="21:22" ht="12.75">
      <c r="U506" s="159"/>
      <c r="V506" s="159"/>
    </row>
    <row r="507" spans="21:22" ht="12.75">
      <c r="U507" s="159"/>
      <c r="V507" s="159"/>
    </row>
    <row r="508" spans="21:22" ht="12.75">
      <c r="U508" s="159"/>
      <c r="V508" s="159"/>
    </row>
    <row r="509" spans="21:22" ht="12.75">
      <c r="U509" s="159"/>
      <c r="V509" s="159"/>
    </row>
    <row r="510" spans="21:22" ht="12.75">
      <c r="U510" s="159"/>
      <c r="V510" s="159"/>
    </row>
    <row r="511" spans="21:22" ht="12.75">
      <c r="U511" s="159"/>
      <c r="V511" s="159"/>
    </row>
    <row r="512" spans="21:22" ht="12.75">
      <c r="U512" s="159"/>
      <c r="V512" s="159"/>
    </row>
    <row r="513" spans="21:22" ht="12.75">
      <c r="U513" s="159"/>
      <c r="V513" s="159"/>
    </row>
    <row r="514" spans="21:22" ht="12.75">
      <c r="U514" s="159"/>
      <c r="V514" s="159"/>
    </row>
    <row r="515" spans="21:22" ht="12.75">
      <c r="U515" s="159"/>
      <c r="V515" s="159"/>
    </row>
    <row r="516" spans="21:22" ht="12.75">
      <c r="U516" s="159"/>
      <c r="V516" s="159"/>
    </row>
    <row r="517" spans="21:22" ht="12.75">
      <c r="U517" s="159"/>
      <c r="V517" s="159"/>
    </row>
    <row r="518" spans="21:22" ht="12.75">
      <c r="U518" s="159"/>
      <c r="V518" s="159"/>
    </row>
    <row r="519" spans="21:22" ht="12.75">
      <c r="U519" s="159"/>
      <c r="V519" s="159"/>
    </row>
    <row r="520" spans="21:22" ht="12.75">
      <c r="U520" s="159"/>
      <c r="V520" s="159"/>
    </row>
    <row r="521" spans="21:22" ht="12.75">
      <c r="U521" s="159"/>
      <c r="V521" s="159"/>
    </row>
    <row r="522" spans="21:22" ht="12.75">
      <c r="U522" s="159"/>
      <c r="V522" s="159"/>
    </row>
    <row r="523" spans="21:22" ht="12.75">
      <c r="U523" s="159"/>
      <c r="V523" s="159"/>
    </row>
    <row r="524" spans="21:22" ht="12.75">
      <c r="U524" s="159"/>
      <c r="V524" s="159"/>
    </row>
    <row r="525" spans="21:22" ht="12.75">
      <c r="U525" s="159"/>
      <c r="V525" s="159"/>
    </row>
    <row r="526" spans="21:22" ht="12.75">
      <c r="U526" s="159"/>
      <c r="V526" s="159"/>
    </row>
    <row r="527" spans="21:22" ht="12.75">
      <c r="U527" s="159"/>
      <c r="V527" s="159"/>
    </row>
    <row r="528" spans="21:22" ht="12.75">
      <c r="U528" s="159"/>
      <c r="V528" s="159"/>
    </row>
    <row r="529" spans="21:22" ht="12.75">
      <c r="U529" s="159"/>
      <c r="V529" s="159"/>
    </row>
    <row r="530" spans="21:22" ht="12.75">
      <c r="U530" s="159"/>
      <c r="V530" s="159"/>
    </row>
    <row r="531" spans="21:22" ht="12.75">
      <c r="U531" s="159"/>
      <c r="V531" s="159"/>
    </row>
    <row r="532" spans="21:22" ht="12.75">
      <c r="U532" s="159"/>
      <c r="V532" s="159"/>
    </row>
    <row r="533" spans="21:22" ht="12.75">
      <c r="U533" s="159"/>
      <c r="V533" s="159"/>
    </row>
    <row r="534" spans="21:22" ht="12.75">
      <c r="U534" s="159"/>
      <c r="V534" s="159"/>
    </row>
    <row r="535" spans="21:22" ht="12.75">
      <c r="U535" s="159"/>
      <c r="V535" s="159"/>
    </row>
    <row r="536" spans="21:22" ht="12.75">
      <c r="U536" s="159"/>
      <c r="V536" s="159"/>
    </row>
    <row r="537" spans="21:22" ht="12.75">
      <c r="U537" s="159"/>
      <c r="V537" s="159"/>
    </row>
    <row r="538" spans="21:22" ht="12.75">
      <c r="U538" s="159"/>
      <c r="V538" s="159"/>
    </row>
    <row r="539" spans="21:22" ht="12.75">
      <c r="U539" s="159"/>
      <c r="V539" s="159"/>
    </row>
    <row r="540" spans="21:22" ht="12.75">
      <c r="U540" s="159"/>
      <c r="V540" s="159"/>
    </row>
    <row r="541" spans="21:22" ht="12.75">
      <c r="U541" s="159"/>
      <c r="V541" s="159"/>
    </row>
    <row r="542" spans="21:22" ht="12.75">
      <c r="U542" s="159"/>
      <c r="V542" s="159"/>
    </row>
    <row r="543" spans="21:22" ht="12.75">
      <c r="U543" s="159"/>
      <c r="V543" s="159"/>
    </row>
    <row r="544" spans="21:22" ht="12.75">
      <c r="U544" s="159"/>
      <c r="V544" s="159"/>
    </row>
    <row r="545" spans="21:22" ht="12.75">
      <c r="U545" s="159"/>
      <c r="V545" s="159"/>
    </row>
    <row r="546" spans="21:22" ht="12.75">
      <c r="U546" s="159"/>
      <c r="V546" s="159"/>
    </row>
    <row r="547" spans="21:22" ht="12.75">
      <c r="U547" s="159"/>
      <c r="V547" s="159"/>
    </row>
    <row r="548" spans="21:22" ht="12.75">
      <c r="U548" s="159"/>
      <c r="V548" s="159"/>
    </row>
    <row r="549" spans="21:22" ht="12.75">
      <c r="U549" s="159"/>
      <c r="V549" s="159"/>
    </row>
    <row r="550" spans="21:22" ht="12.75">
      <c r="U550" s="159"/>
      <c r="V550" s="159"/>
    </row>
    <row r="551" spans="21:22" ht="12.75">
      <c r="U551" s="159"/>
      <c r="V551" s="159"/>
    </row>
    <row r="552" spans="21:22" ht="12.75">
      <c r="U552" s="159"/>
      <c r="V552" s="159"/>
    </row>
    <row r="553" spans="21:22" ht="12.75">
      <c r="U553" s="159"/>
      <c r="V553" s="159"/>
    </row>
    <row r="554" spans="21:22" ht="12.75">
      <c r="U554" s="159"/>
      <c r="V554" s="159"/>
    </row>
    <row r="555" spans="21:22" ht="12.75">
      <c r="U555" s="159"/>
      <c r="V555" s="159"/>
    </row>
    <row r="556" spans="21:22" ht="12.75">
      <c r="U556" s="159"/>
      <c r="V556" s="159"/>
    </row>
    <row r="557" spans="21:22" ht="12.75">
      <c r="U557" s="159"/>
      <c r="V557" s="159"/>
    </row>
    <row r="558" spans="21:22" ht="12.75">
      <c r="U558" s="159"/>
      <c r="V558" s="159"/>
    </row>
    <row r="559" spans="21:22" ht="12.75">
      <c r="U559" s="159"/>
      <c r="V559" s="159"/>
    </row>
    <row r="560" spans="21:22" ht="12.75">
      <c r="U560" s="159"/>
      <c r="V560" s="159"/>
    </row>
    <row r="561" spans="21:22" ht="12.75">
      <c r="U561" s="159"/>
      <c r="V561" s="159"/>
    </row>
    <row r="562" spans="21:22" ht="12.75">
      <c r="U562" s="159"/>
      <c r="V562" s="159"/>
    </row>
    <row r="563" spans="21:22" ht="12.75">
      <c r="U563" s="159"/>
      <c r="V563" s="159"/>
    </row>
    <row r="564" spans="21:22" ht="12.75">
      <c r="U564" s="159"/>
      <c r="V564" s="159"/>
    </row>
    <row r="565" spans="21:22" ht="12.75">
      <c r="U565" s="159"/>
      <c r="V565" s="159"/>
    </row>
    <row r="566" spans="21:22" ht="12.75">
      <c r="U566" s="159"/>
      <c r="V566" s="159"/>
    </row>
    <row r="567" spans="21:22" ht="12.75">
      <c r="U567" s="159"/>
      <c r="V567" s="159"/>
    </row>
    <row r="568" spans="21:22" ht="12.75">
      <c r="U568" s="159"/>
      <c r="V568" s="159"/>
    </row>
    <row r="569" spans="21:22" ht="12.75">
      <c r="U569" s="159"/>
      <c r="V569" s="159"/>
    </row>
    <row r="570" spans="21:22" ht="12.75">
      <c r="U570" s="159"/>
      <c r="V570" s="159"/>
    </row>
    <row r="571" spans="21:22" ht="12.75">
      <c r="U571" s="159"/>
      <c r="V571" s="159"/>
    </row>
    <row r="572" spans="21:22" ht="12.75">
      <c r="U572" s="159"/>
      <c r="V572" s="159"/>
    </row>
    <row r="573" spans="21:22" ht="12.75">
      <c r="U573" s="159"/>
      <c r="V573" s="159"/>
    </row>
    <row r="574" spans="21:22" ht="12.75">
      <c r="U574" s="159"/>
      <c r="V574" s="159"/>
    </row>
    <row r="575" spans="21:22" ht="12.75">
      <c r="U575" s="159"/>
      <c r="V575" s="159"/>
    </row>
    <row r="576" spans="21:22" ht="12.75">
      <c r="U576" s="159"/>
      <c r="V576" s="159"/>
    </row>
    <row r="577" spans="21:22" ht="12.75">
      <c r="U577" s="159"/>
      <c r="V577" s="159"/>
    </row>
    <row r="578" spans="21:22" ht="12.75">
      <c r="U578" s="159"/>
      <c r="V578" s="159"/>
    </row>
    <row r="579" spans="21:22" ht="12.75">
      <c r="U579" s="159"/>
      <c r="V579" s="159"/>
    </row>
    <row r="580" spans="21:22" ht="12.75">
      <c r="U580" s="159"/>
      <c r="V580" s="159"/>
    </row>
    <row r="581" spans="21:22" ht="12.75">
      <c r="U581" s="159"/>
      <c r="V581" s="159"/>
    </row>
    <row r="582" spans="21:22" ht="12.75">
      <c r="U582" s="159"/>
      <c r="V582" s="159"/>
    </row>
    <row r="583" spans="21:22" ht="12.75">
      <c r="U583" s="159"/>
      <c r="V583" s="159"/>
    </row>
    <row r="584" spans="21:22" ht="12.75">
      <c r="U584" s="159"/>
      <c r="V584" s="159"/>
    </row>
    <row r="585" spans="21:22" ht="12.75">
      <c r="U585" s="159"/>
      <c r="V585" s="159"/>
    </row>
    <row r="586" spans="21:22" ht="12.75">
      <c r="U586" s="159"/>
      <c r="V586" s="159"/>
    </row>
    <row r="587" spans="21:22" ht="12.75">
      <c r="U587" s="159"/>
      <c r="V587" s="159"/>
    </row>
    <row r="588" spans="21:22" ht="12.75">
      <c r="U588" s="159"/>
      <c r="V588" s="159"/>
    </row>
    <row r="589" spans="21:22" ht="12.75">
      <c r="U589" s="159"/>
      <c r="V589" s="159"/>
    </row>
    <row r="590" spans="21:22" ht="12.75">
      <c r="U590" s="159"/>
      <c r="V590" s="159"/>
    </row>
    <row r="591" spans="21:22" ht="12.75">
      <c r="U591" s="159"/>
      <c r="V591" s="159"/>
    </row>
    <row r="592" spans="21:22" ht="12.75">
      <c r="U592" s="159"/>
      <c r="V592" s="159"/>
    </row>
    <row r="593" spans="21:22" ht="12.75">
      <c r="U593" s="159"/>
      <c r="V593" s="159"/>
    </row>
    <row r="594" spans="21:22" ht="12.75">
      <c r="U594" s="159"/>
      <c r="V594" s="159"/>
    </row>
    <row r="595" spans="21:22" ht="12.75">
      <c r="U595" s="159"/>
      <c r="V595" s="159"/>
    </row>
    <row r="596" spans="21:22" ht="12.75">
      <c r="U596" s="159"/>
      <c r="V596" s="159"/>
    </row>
    <row r="597" spans="21:22" ht="12.75">
      <c r="U597" s="159"/>
      <c r="V597" s="159"/>
    </row>
    <row r="598" spans="21:22" ht="12.75">
      <c r="U598" s="159"/>
      <c r="V598" s="159"/>
    </row>
    <row r="599" spans="21:22" ht="12.75">
      <c r="U599" s="159"/>
      <c r="V599" s="159"/>
    </row>
    <row r="600" spans="21:22" ht="12.75">
      <c r="U600" s="159"/>
      <c r="V600" s="159"/>
    </row>
    <row r="601" spans="21:22" ht="12.75">
      <c r="U601" s="159"/>
      <c r="V601" s="159"/>
    </row>
    <row r="602" spans="21:22" ht="12.75">
      <c r="U602" s="159"/>
      <c r="V602" s="159"/>
    </row>
    <row r="603" spans="21:22" ht="12.75">
      <c r="U603" s="159"/>
      <c r="V603" s="159"/>
    </row>
    <row r="604" spans="21:22" ht="12.75">
      <c r="U604" s="159"/>
      <c r="V604" s="159"/>
    </row>
    <row r="605" spans="21:22" ht="12.75">
      <c r="U605" s="159"/>
      <c r="V605" s="159"/>
    </row>
    <row r="606" spans="21:22" ht="12.75">
      <c r="U606" s="159"/>
      <c r="V606" s="159"/>
    </row>
    <row r="607" spans="21:22" ht="12.75">
      <c r="U607" s="159"/>
      <c r="V607" s="159"/>
    </row>
    <row r="608" spans="21:22" ht="12.75">
      <c r="U608" s="159"/>
      <c r="V608" s="159"/>
    </row>
    <row r="609" spans="21:22" ht="12.75">
      <c r="U609" s="159"/>
      <c r="V609" s="159"/>
    </row>
    <row r="610" spans="21:22" ht="12.75">
      <c r="U610" s="159"/>
      <c r="V610" s="159"/>
    </row>
    <row r="611" spans="21:22" ht="12.75">
      <c r="U611" s="159"/>
      <c r="V611" s="159"/>
    </row>
    <row r="612" spans="21:22" ht="12.75">
      <c r="U612" s="159"/>
      <c r="V612" s="159"/>
    </row>
    <row r="613" spans="21:22" ht="12.75">
      <c r="U613" s="159"/>
      <c r="V613" s="159"/>
    </row>
    <row r="614" spans="21:22" ht="12.75">
      <c r="U614" s="159"/>
      <c r="V614" s="159"/>
    </row>
    <row r="615" spans="21:22" ht="12.75">
      <c r="U615" s="159"/>
      <c r="V615" s="159"/>
    </row>
    <row r="616" spans="21:22" ht="12.75">
      <c r="U616" s="159"/>
      <c r="V616" s="159"/>
    </row>
    <row r="617" spans="21:22" ht="12.75">
      <c r="U617" s="159"/>
      <c r="V617" s="159"/>
    </row>
    <row r="618" spans="21:22" ht="12.75">
      <c r="U618" s="159"/>
      <c r="V618" s="159"/>
    </row>
    <row r="619" spans="21:22" ht="12.75">
      <c r="U619" s="159"/>
      <c r="V619" s="159"/>
    </row>
    <row r="620" spans="21:22" ht="12.75">
      <c r="U620" s="159"/>
      <c r="V620" s="159"/>
    </row>
    <row r="621" spans="21:22" ht="12.75">
      <c r="U621" s="159"/>
      <c r="V621" s="159"/>
    </row>
    <row r="622" spans="21:22" ht="12.75">
      <c r="U622" s="159"/>
      <c r="V622" s="159"/>
    </row>
    <row r="623" spans="21:22" ht="12.75">
      <c r="U623" s="159"/>
      <c r="V623" s="159"/>
    </row>
    <row r="624" spans="21:22" ht="12.75">
      <c r="U624" s="159"/>
      <c r="V624" s="159"/>
    </row>
    <row r="625" spans="21:22" ht="12.75">
      <c r="U625" s="159"/>
      <c r="V625" s="159"/>
    </row>
    <row r="626" spans="21:22" ht="12.75">
      <c r="U626" s="159"/>
      <c r="V626" s="159"/>
    </row>
    <row r="627" spans="21:22" ht="12.75">
      <c r="U627" s="159"/>
      <c r="V627" s="159"/>
    </row>
    <row r="628" spans="21:22" ht="12.75">
      <c r="U628" s="159"/>
      <c r="V628" s="159"/>
    </row>
    <row r="629" spans="21:22" ht="12.75">
      <c r="U629" s="159"/>
      <c r="V629" s="159"/>
    </row>
    <row r="630" spans="21:22" ht="12.75">
      <c r="U630" s="159"/>
      <c r="V630" s="159"/>
    </row>
    <row r="631" spans="21:22" ht="12.75">
      <c r="U631" s="159"/>
      <c r="V631" s="159"/>
    </row>
    <row r="632" spans="21:22" ht="12.75">
      <c r="U632" s="159"/>
      <c r="V632" s="159"/>
    </row>
    <row r="633" spans="21:22" ht="12.75">
      <c r="U633" s="159"/>
      <c r="V633" s="159"/>
    </row>
    <row r="634" spans="21:22" ht="12.75">
      <c r="U634" s="159"/>
      <c r="V634" s="159"/>
    </row>
    <row r="635" spans="21:22" ht="12.75">
      <c r="U635" s="159"/>
      <c r="V635" s="159"/>
    </row>
    <row r="636" spans="21:22" ht="12.75">
      <c r="U636" s="159"/>
      <c r="V636" s="159"/>
    </row>
    <row r="637" spans="21:22" ht="12.75">
      <c r="U637" s="159"/>
      <c r="V637" s="159"/>
    </row>
    <row r="638" spans="21:22" ht="12.75">
      <c r="U638" s="159"/>
      <c r="V638" s="159"/>
    </row>
    <row r="639" spans="21:22" ht="12.75">
      <c r="U639" s="159"/>
      <c r="V639" s="159"/>
    </row>
    <row r="640" spans="21:22" ht="12.75">
      <c r="U640" s="159"/>
      <c r="V640" s="159"/>
    </row>
    <row r="641" spans="21:22" ht="12.75">
      <c r="U641" s="159"/>
      <c r="V641" s="159"/>
    </row>
    <row r="642" spans="21:22" ht="12.75">
      <c r="U642" s="159"/>
      <c r="V642" s="159"/>
    </row>
    <row r="643" spans="21:22" ht="12.75">
      <c r="U643" s="159"/>
      <c r="V643" s="159"/>
    </row>
    <row r="644" spans="21:22" ht="12.75">
      <c r="U644" s="159"/>
      <c r="V644" s="159"/>
    </row>
    <row r="645" spans="21:22" ht="12.75">
      <c r="U645" s="159"/>
      <c r="V645" s="159"/>
    </row>
    <row r="646" spans="21:22" ht="12.75">
      <c r="U646" s="159"/>
      <c r="V646" s="159"/>
    </row>
    <row r="647" spans="21:22" ht="12.75">
      <c r="U647" s="159"/>
      <c r="V647" s="159"/>
    </row>
    <row r="648" spans="21:22" ht="12.75">
      <c r="U648" s="159"/>
      <c r="V648" s="159"/>
    </row>
    <row r="649" spans="21:22" ht="12.75">
      <c r="U649" s="159"/>
      <c r="V649" s="159"/>
    </row>
    <row r="650" spans="21:22" ht="12.75">
      <c r="U650" s="159"/>
      <c r="V650" s="159"/>
    </row>
    <row r="651" spans="21:22" ht="12.75">
      <c r="U651" s="159"/>
      <c r="V651" s="159"/>
    </row>
    <row r="652" spans="21:22" ht="12.75">
      <c r="U652" s="159"/>
      <c r="V652" s="159"/>
    </row>
    <row r="653" spans="21:22" ht="12.75">
      <c r="U653" s="159"/>
      <c r="V653" s="159"/>
    </row>
    <row r="654" spans="21:22" ht="12.75">
      <c r="U654" s="159"/>
      <c r="V654" s="159"/>
    </row>
    <row r="655" spans="21:22" ht="12.75">
      <c r="U655" s="159"/>
      <c r="V655" s="159"/>
    </row>
    <row r="656" spans="21:22" ht="12.75">
      <c r="U656" s="159"/>
      <c r="V656" s="159"/>
    </row>
    <row r="657" spans="21:22" ht="12.75">
      <c r="U657" s="159"/>
      <c r="V657" s="159"/>
    </row>
    <row r="658" spans="21:22" ht="12.75">
      <c r="U658" s="159"/>
      <c r="V658" s="159"/>
    </row>
    <row r="659" spans="21:22" ht="12.75">
      <c r="U659" s="159"/>
      <c r="V659" s="159"/>
    </row>
    <row r="660" spans="21:22" ht="12.75">
      <c r="U660" s="159"/>
      <c r="V660" s="159"/>
    </row>
    <row r="661" spans="21:22" ht="12.75">
      <c r="U661" s="159"/>
      <c r="V661" s="159"/>
    </row>
    <row r="662" spans="21:22" ht="12.75">
      <c r="U662" s="159"/>
      <c r="V662" s="159"/>
    </row>
    <row r="663" spans="21:22" ht="12.75">
      <c r="U663" s="159"/>
      <c r="V663" s="159"/>
    </row>
    <row r="664" spans="21:22" ht="12.75">
      <c r="U664" s="159"/>
      <c r="V664" s="159"/>
    </row>
    <row r="665" spans="21:22" ht="12.75">
      <c r="U665" s="159"/>
      <c r="V665" s="159"/>
    </row>
    <row r="666" spans="21:22" ht="12.75">
      <c r="U666" s="159"/>
      <c r="V666" s="159"/>
    </row>
    <row r="667" spans="21:22" ht="12.75">
      <c r="U667" s="159"/>
      <c r="V667" s="159"/>
    </row>
    <row r="668" spans="21:22" ht="12.75">
      <c r="U668" s="159"/>
      <c r="V668" s="159"/>
    </row>
    <row r="669" spans="21:22" ht="12.75">
      <c r="U669" s="159"/>
      <c r="V669" s="159"/>
    </row>
    <row r="670" spans="21:22" ht="12.75">
      <c r="U670" s="159"/>
      <c r="V670" s="159"/>
    </row>
    <row r="671" spans="21:22" ht="12.75">
      <c r="U671" s="159"/>
      <c r="V671" s="159"/>
    </row>
    <row r="672" spans="21:22" ht="12.75">
      <c r="U672" s="159"/>
      <c r="V672" s="159"/>
    </row>
    <row r="673" spans="21:22" ht="12.75">
      <c r="U673" s="159"/>
      <c r="V673" s="159"/>
    </row>
    <row r="674" spans="21:22" ht="12.75">
      <c r="U674" s="159"/>
      <c r="V674" s="159"/>
    </row>
    <row r="675" spans="21:22" ht="12.75">
      <c r="U675" s="159"/>
      <c r="V675" s="159"/>
    </row>
    <row r="676" spans="21:22" ht="12.75">
      <c r="U676" s="159"/>
      <c r="V676" s="159"/>
    </row>
    <row r="677" spans="21:22" ht="12.75">
      <c r="U677" s="159"/>
      <c r="V677" s="159"/>
    </row>
    <row r="678" spans="21:22" ht="12.75">
      <c r="U678" s="159"/>
      <c r="V678" s="159"/>
    </row>
    <row r="679" spans="21:22" ht="12.75">
      <c r="U679" s="159"/>
      <c r="V679" s="159"/>
    </row>
    <row r="680" spans="21:22" ht="12.75">
      <c r="U680" s="159"/>
      <c r="V680" s="159"/>
    </row>
    <row r="681" spans="21:22" ht="12.75">
      <c r="U681" s="159"/>
      <c r="V681" s="159"/>
    </row>
    <row r="682" spans="21:22" ht="12.75">
      <c r="U682" s="159"/>
      <c r="V682" s="159"/>
    </row>
    <row r="683" spans="21:22" ht="12.75">
      <c r="U683" s="159"/>
      <c r="V683" s="159"/>
    </row>
    <row r="684" spans="21:22" ht="12.75">
      <c r="U684" s="159"/>
      <c r="V684" s="159"/>
    </row>
    <row r="685" spans="21:22" ht="12.75">
      <c r="U685" s="159"/>
      <c r="V685" s="159"/>
    </row>
    <row r="686" spans="21:22" ht="12.75">
      <c r="U686" s="159"/>
      <c r="V686" s="159"/>
    </row>
    <row r="687" spans="21:22" ht="12.75">
      <c r="U687" s="159"/>
      <c r="V687" s="159"/>
    </row>
    <row r="688" spans="21:22" ht="12.75">
      <c r="U688" s="159"/>
      <c r="V688" s="159"/>
    </row>
    <row r="689" spans="21:22" ht="12.75">
      <c r="U689" s="159"/>
      <c r="V689" s="159"/>
    </row>
    <row r="690" spans="21:22" ht="12.75">
      <c r="U690" s="159"/>
      <c r="V690" s="159"/>
    </row>
    <row r="691" spans="21:22" ht="12.75">
      <c r="U691" s="159"/>
      <c r="V691" s="159"/>
    </row>
    <row r="692" spans="21:22" ht="12.75">
      <c r="U692" s="159"/>
      <c r="V692" s="159"/>
    </row>
    <row r="693" spans="21:22" ht="12.75">
      <c r="U693" s="159"/>
      <c r="V693" s="159"/>
    </row>
    <row r="694" spans="21:22" ht="12.75">
      <c r="U694" s="159"/>
      <c r="V694" s="159"/>
    </row>
    <row r="695" spans="21:22" ht="12.75">
      <c r="U695" s="159"/>
      <c r="V695" s="159"/>
    </row>
    <row r="696" spans="21:22" ht="12.75">
      <c r="U696" s="159"/>
      <c r="V696" s="159"/>
    </row>
    <row r="697" spans="21:22" ht="12.75">
      <c r="U697" s="159"/>
      <c r="V697" s="159"/>
    </row>
    <row r="698" spans="21:22" ht="12.75">
      <c r="U698" s="159"/>
      <c r="V698" s="159"/>
    </row>
    <row r="699" spans="21:22" ht="12.75">
      <c r="U699" s="159"/>
      <c r="V699" s="159"/>
    </row>
    <row r="700" spans="21:22" ht="12.75">
      <c r="U700" s="159"/>
      <c r="V700" s="159"/>
    </row>
    <row r="701" spans="21:22" ht="12.75">
      <c r="U701" s="159"/>
      <c r="V701" s="159"/>
    </row>
    <row r="702" spans="21:22" ht="12.75">
      <c r="U702" s="159"/>
      <c r="V702" s="159"/>
    </row>
    <row r="703" spans="21:22" ht="12.75">
      <c r="U703" s="159"/>
      <c r="V703" s="159"/>
    </row>
    <row r="704" spans="21:22" ht="12.75">
      <c r="U704" s="159"/>
      <c r="V704" s="159"/>
    </row>
    <row r="705" spans="21:22" ht="12.75">
      <c r="U705" s="159"/>
      <c r="V705" s="159"/>
    </row>
    <row r="706" spans="21:22" ht="12.75">
      <c r="U706" s="159"/>
      <c r="V706" s="159"/>
    </row>
    <row r="707" spans="21:22" ht="12.75">
      <c r="U707" s="159"/>
      <c r="V707" s="159"/>
    </row>
    <row r="708" spans="21:22" ht="12.75">
      <c r="U708" s="159"/>
      <c r="V708" s="159"/>
    </row>
    <row r="709" spans="21:22" ht="12.75">
      <c r="U709" s="159"/>
      <c r="V709" s="159"/>
    </row>
    <row r="710" spans="21:22" ht="12.75">
      <c r="U710" s="159"/>
      <c r="V710" s="159"/>
    </row>
    <row r="711" spans="21:22" ht="12.75">
      <c r="U711" s="159"/>
      <c r="V711" s="159"/>
    </row>
    <row r="712" spans="21:22" ht="12.75">
      <c r="U712" s="159"/>
      <c r="V712" s="159"/>
    </row>
    <row r="713" spans="21:22" ht="12.75">
      <c r="U713" s="159"/>
      <c r="V713" s="159"/>
    </row>
    <row r="714" spans="21:22" ht="12.75">
      <c r="U714" s="159"/>
      <c r="V714" s="159"/>
    </row>
    <row r="715" spans="21:22" ht="12.75">
      <c r="U715" s="159"/>
      <c r="V715" s="159"/>
    </row>
    <row r="716" spans="21:22" ht="12.75">
      <c r="U716" s="159"/>
      <c r="V716" s="159"/>
    </row>
    <row r="717" spans="21:22" ht="12.75">
      <c r="U717" s="159"/>
      <c r="V717" s="159"/>
    </row>
    <row r="718" spans="21:22" ht="12.75">
      <c r="U718" s="159"/>
      <c r="V718" s="159"/>
    </row>
    <row r="719" spans="21:22" ht="12.75">
      <c r="U719" s="159"/>
      <c r="V719" s="159"/>
    </row>
    <row r="720" spans="21:22" ht="12.75">
      <c r="U720" s="159"/>
      <c r="V720" s="159"/>
    </row>
    <row r="721" spans="21:22" ht="12.75">
      <c r="U721" s="159"/>
      <c r="V721" s="159"/>
    </row>
    <row r="722" spans="21:22" ht="12.75">
      <c r="U722" s="159"/>
      <c r="V722" s="159"/>
    </row>
    <row r="723" spans="21:22" ht="12.75">
      <c r="U723" s="159"/>
      <c r="V723" s="159"/>
    </row>
    <row r="724" spans="21:22" ht="12.75">
      <c r="U724" s="159"/>
      <c r="V724" s="159"/>
    </row>
    <row r="725" spans="21:22" ht="12.75">
      <c r="U725" s="159"/>
      <c r="V725" s="159"/>
    </row>
    <row r="726" spans="21:22" ht="12.75">
      <c r="U726" s="159"/>
      <c r="V726" s="159"/>
    </row>
    <row r="727" spans="21:22" ht="12.75">
      <c r="U727" s="159"/>
      <c r="V727" s="159"/>
    </row>
    <row r="728" spans="21:22" ht="12.75">
      <c r="U728" s="159"/>
      <c r="V728" s="159"/>
    </row>
    <row r="729" spans="21:22" ht="12.75">
      <c r="U729" s="159"/>
      <c r="V729" s="159"/>
    </row>
    <row r="730" spans="21:22" ht="12.75">
      <c r="U730" s="159"/>
      <c r="V730" s="159"/>
    </row>
    <row r="731" spans="21:22" ht="12.75">
      <c r="U731" s="159"/>
      <c r="V731" s="159"/>
    </row>
    <row r="732" spans="21:22" ht="12.75">
      <c r="U732" s="159"/>
      <c r="V732" s="159"/>
    </row>
    <row r="733" spans="21:22" ht="12.75">
      <c r="U733" s="159"/>
      <c r="V733" s="159"/>
    </row>
    <row r="734" spans="21:22" ht="12.75">
      <c r="U734" s="159"/>
      <c r="V734" s="159"/>
    </row>
    <row r="735" spans="21:22" ht="12.75">
      <c r="U735" s="159"/>
      <c r="V735" s="159"/>
    </row>
    <row r="736" spans="21:22" ht="12.75">
      <c r="U736" s="159"/>
      <c r="V736" s="159"/>
    </row>
    <row r="737" spans="21:22" ht="12.75">
      <c r="U737" s="159"/>
      <c r="V737" s="159"/>
    </row>
    <row r="738" spans="21:22" ht="12.75">
      <c r="U738" s="159"/>
      <c r="V738" s="159"/>
    </row>
    <row r="739" spans="21:22" ht="12.75">
      <c r="U739" s="159"/>
      <c r="V739" s="159"/>
    </row>
    <row r="740" spans="21:22" ht="12.75">
      <c r="U740" s="159"/>
      <c r="V740" s="159"/>
    </row>
    <row r="741" spans="21:22" ht="12.75">
      <c r="U741" s="159"/>
      <c r="V741" s="159"/>
    </row>
    <row r="742" spans="21:22" ht="12.75">
      <c r="U742" s="159"/>
      <c r="V742" s="159"/>
    </row>
    <row r="743" spans="21:22" ht="12.75">
      <c r="U743" s="159"/>
      <c r="V743" s="159"/>
    </row>
    <row r="744" spans="21:22" ht="12.75">
      <c r="U744" s="159"/>
      <c r="V744" s="159"/>
    </row>
    <row r="745" spans="21:22" ht="12.75">
      <c r="U745" s="159"/>
      <c r="V745" s="159"/>
    </row>
    <row r="746" spans="21:22" ht="12.75">
      <c r="U746" s="159"/>
      <c r="V746" s="159"/>
    </row>
    <row r="747" spans="21:22" ht="12.75">
      <c r="U747" s="159"/>
      <c r="V747" s="159"/>
    </row>
    <row r="748" spans="21:22" ht="12.75">
      <c r="U748" s="159"/>
      <c r="V748" s="159"/>
    </row>
    <row r="749" spans="21:22" ht="12.75">
      <c r="U749" s="159"/>
      <c r="V749" s="159"/>
    </row>
    <row r="750" spans="21:22" ht="12.75">
      <c r="U750" s="159"/>
      <c r="V750" s="159"/>
    </row>
    <row r="751" spans="21:22" ht="12.75">
      <c r="U751" s="159"/>
      <c r="V751" s="159"/>
    </row>
    <row r="752" spans="21:22" ht="12.75">
      <c r="U752" s="159"/>
      <c r="V752" s="159"/>
    </row>
    <row r="753" spans="21:22" ht="12.75">
      <c r="U753" s="159"/>
      <c r="V753" s="159"/>
    </row>
    <row r="754" spans="21:22" ht="12.75">
      <c r="U754" s="159"/>
      <c r="V754" s="159"/>
    </row>
    <row r="755" spans="21:22" ht="12.75">
      <c r="U755" s="159"/>
      <c r="V755" s="159"/>
    </row>
    <row r="756" spans="21:22" ht="12.75">
      <c r="U756" s="159"/>
      <c r="V756" s="159"/>
    </row>
    <row r="757" spans="21:22" ht="12.75">
      <c r="U757" s="159"/>
      <c r="V757" s="159"/>
    </row>
    <row r="758" spans="21:22" ht="12.75">
      <c r="U758" s="159"/>
      <c r="V758" s="159"/>
    </row>
    <row r="759" spans="21:22" ht="12.75">
      <c r="U759" s="159"/>
      <c r="V759" s="159"/>
    </row>
    <row r="760" spans="21:22" ht="12.75">
      <c r="U760" s="159"/>
      <c r="V760" s="159"/>
    </row>
    <row r="761" spans="21:22" ht="12.75">
      <c r="U761" s="159"/>
      <c r="V761" s="159"/>
    </row>
    <row r="762" spans="21:22" ht="12.75">
      <c r="U762" s="159"/>
      <c r="V762" s="159"/>
    </row>
    <row r="763" spans="21:22" ht="12.75">
      <c r="U763" s="159"/>
      <c r="V763" s="159"/>
    </row>
    <row r="764" spans="21:22" ht="12.75">
      <c r="U764" s="159"/>
      <c r="V764" s="159"/>
    </row>
    <row r="765" spans="21:22" ht="12.75">
      <c r="U765" s="159"/>
      <c r="V765" s="159"/>
    </row>
    <row r="766" spans="21:22" ht="12.75">
      <c r="U766" s="159"/>
      <c r="V766" s="159"/>
    </row>
    <row r="767" spans="21:22" ht="12.75">
      <c r="U767" s="159"/>
      <c r="V767" s="159"/>
    </row>
    <row r="768" spans="21:22" ht="12.75">
      <c r="U768" s="159"/>
      <c r="V768" s="159"/>
    </row>
    <row r="769" spans="21:22" ht="12.75">
      <c r="U769" s="159"/>
      <c r="V769" s="159"/>
    </row>
    <row r="770" spans="21:22" ht="12.75">
      <c r="U770" s="159"/>
      <c r="V770" s="159"/>
    </row>
    <row r="771" spans="21:22" ht="12.75">
      <c r="U771" s="159"/>
      <c r="V771" s="159"/>
    </row>
    <row r="772" spans="21:22" ht="12.75">
      <c r="U772" s="159"/>
      <c r="V772" s="159"/>
    </row>
    <row r="773" spans="21:22" ht="12.75">
      <c r="U773" s="159"/>
      <c r="V773" s="159"/>
    </row>
    <row r="774" spans="21:22" ht="12.75">
      <c r="U774" s="159"/>
      <c r="V774" s="159"/>
    </row>
    <row r="775" spans="21:22" ht="12.75">
      <c r="U775" s="159"/>
      <c r="V775" s="159"/>
    </row>
    <row r="776" spans="21:22" ht="12.75">
      <c r="U776" s="159"/>
      <c r="V776" s="159"/>
    </row>
    <row r="777" spans="21:22" ht="12.75">
      <c r="U777" s="159"/>
      <c r="V777" s="159"/>
    </row>
    <row r="778" spans="21:22" ht="12.75">
      <c r="U778" s="159"/>
      <c r="V778" s="159"/>
    </row>
    <row r="779" spans="21:22" ht="12.75">
      <c r="U779" s="159"/>
      <c r="V779" s="159"/>
    </row>
    <row r="780" spans="21:22" ht="12.75">
      <c r="U780" s="159"/>
      <c r="V780" s="159"/>
    </row>
    <row r="781" spans="21:22" ht="12.75">
      <c r="U781" s="159"/>
      <c r="V781" s="159"/>
    </row>
    <row r="782" spans="21:22" ht="12.75">
      <c r="U782" s="159"/>
      <c r="V782" s="159"/>
    </row>
    <row r="783" spans="21:22" ht="12.75">
      <c r="U783" s="159"/>
      <c r="V783" s="159"/>
    </row>
    <row r="784" spans="21:22" ht="12.75">
      <c r="U784" s="159"/>
      <c r="V784" s="159"/>
    </row>
    <row r="785" spans="21:22" ht="12.75">
      <c r="U785" s="159"/>
      <c r="V785" s="159"/>
    </row>
    <row r="786" spans="21:22" ht="12.75">
      <c r="U786" s="159"/>
      <c r="V786" s="159"/>
    </row>
    <row r="787" spans="21:22" ht="12.75">
      <c r="U787" s="159"/>
      <c r="V787" s="159"/>
    </row>
    <row r="788" spans="21:22" ht="12.75">
      <c r="U788" s="159"/>
      <c r="V788" s="159"/>
    </row>
    <row r="789" spans="21:22" ht="12.75">
      <c r="U789" s="159"/>
      <c r="V789" s="159"/>
    </row>
    <row r="790" spans="21:22" ht="12.75">
      <c r="U790" s="159"/>
      <c r="V790" s="159"/>
    </row>
    <row r="791" spans="21:22" ht="12.75">
      <c r="U791" s="159"/>
      <c r="V791" s="159"/>
    </row>
    <row r="792" spans="21:22" ht="12.75">
      <c r="U792" s="159"/>
      <c r="V792" s="159"/>
    </row>
    <row r="793" spans="21:22" ht="12.75">
      <c r="U793" s="159"/>
      <c r="V793" s="159"/>
    </row>
    <row r="794" spans="21:22" ht="12.75">
      <c r="U794" s="159"/>
      <c r="V794" s="159"/>
    </row>
    <row r="795" spans="21:22" ht="12.75">
      <c r="U795" s="159"/>
      <c r="V795" s="159"/>
    </row>
    <row r="796" spans="21:22" ht="12.75">
      <c r="U796" s="159"/>
      <c r="V796" s="159"/>
    </row>
    <row r="797" spans="21:22" ht="12.75">
      <c r="U797" s="159"/>
      <c r="V797" s="159"/>
    </row>
    <row r="798" spans="21:22" ht="12.75">
      <c r="U798" s="159"/>
      <c r="V798" s="159"/>
    </row>
    <row r="799" spans="21:22" ht="12.75">
      <c r="U799" s="159"/>
      <c r="V799" s="159"/>
    </row>
    <row r="800" spans="21:22" ht="12.75">
      <c r="U800" s="159"/>
      <c r="V800" s="159"/>
    </row>
    <row r="801" spans="21:22" ht="12.75">
      <c r="U801" s="159"/>
      <c r="V801" s="159"/>
    </row>
    <row r="802" spans="21:22" ht="12.75">
      <c r="U802" s="159"/>
      <c r="V802" s="159"/>
    </row>
    <row r="803" spans="21:22" ht="12.75">
      <c r="U803" s="159"/>
      <c r="V803" s="159"/>
    </row>
    <row r="804" spans="21:22" ht="12.75">
      <c r="U804" s="159"/>
      <c r="V804" s="159"/>
    </row>
    <row r="805" spans="21:22" ht="12.75">
      <c r="U805" s="159"/>
      <c r="V805" s="159"/>
    </row>
    <row r="806" spans="21:22" ht="12.75">
      <c r="U806" s="159"/>
      <c r="V806" s="159"/>
    </row>
    <row r="807" spans="21:22" ht="12.75">
      <c r="U807" s="159"/>
      <c r="V807" s="159"/>
    </row>
    <row r="808" spans="21:22" ht="12.75">
      <c r="U808" s="159"/>
      <c r="V808" s="159"/>
    </row>
    <row r="809" spans="21:22" ht="12.75">
      <c r="U809" s="159"/>
      <c r="V809" s="159"/>
    </row>
    <row r="810" spans="21:22" ht="12.75">
      <c r="U810" s="159"/>
      <c r="V810" s="159"/>
    </row>
    <row r="811" spans="21:22" ht="12.75">
      <c r="U811" s="159"/>
      <c r="V811" s="159"/>
    </row>
    <row r="812" spans="21:22" ht="12.75">
      <c r="U812" s="159"/>
      <c r="V812" s="159"/>
    </row>
    <row r="813" spans="21:22" ht="12.75">
      <c r="U813" s="159"/>
      <c r="V813" s="159"/>
    </row>
    <row r="814" spans="21:22" ht="12.75">
      <c r="U814" s="159"/>
      <c r="V814" s="159"/>
    </row>
    <row r="815" spans="21:22" ht="12.75">
      <c r="U815" s="159"/>
      <c r="V815" s="159"/>
    </row>
    <row r="816" spans="21:22" ht="12.75">
      <c r="U816" s="159"/>
      <c r="V816" s="159"/>
    </row>
    <row r="817" spans="21:22" ht="12.75">
      <c r="U817" s="159"/>
      <c r="V817" s="159"/>
    </row>
    <row r="818" spans="21:22" ht="12.75">
      <c r="U818" s="159"/>
      <c r="V818" s="159"/>
    </row>
    <row r="819" spans="21:22" ht="12.75">
      <c r="U819" s="159"/>
      <c r="V819" s="159"/>
    </row>
    <row r="820" spans="21:22" ht="12.75">
      <c r="U820" s="159"/>
      <c r="V820" s="159"/>
    </row>
    <row r="821" spans="21:22" ht="12.75">
      <c r="U821" s="159"/>
      <c r="V821" s="159"/>
    </row>
    <row r="822" spans="21:22" ht="12.75">
      <c r="U822" s="159"/>
      <c r="V822" s="159"/>
    </row>
    <row r="823" spans="21:22" ht="12.75">
      <c r="U823" s="159"/>
      <c r="V823" s="159"/>
    </row>
    <row r="824" spans="21:22" ht="12.75">
      <c r="U824" s="159"/>
      <c r="V824" s="159"/>
    </row>
    <row r="825" spans="21:22" ht="12.75">
      <c r="U825" s="159"/>
      <c r="V825" s="159"/>
    </row>
    <row r="826" spans="21:22" ht="12.75">
      <c r="U826" s="159"/>
      <c r="V826" s="159"/>
    </row>
    <row r="827" spans="21:22" ht="12.75">
      <c r="U827" s="159"/>
      <c r="V827" s="159"/>
    </row>
    <row r="828" spans="21:22" ht="12.75">
      <c r="U828" s="159"/>
      <c r="V828" s="159"/>
    </row>
    <row r="829" spans="21:22" ht="12.75">
      <c r="U829" s="159"/>
      <c r="V829" s="159"/>
    </row>
    <row r="830" spans="21:22" ht="12.75">
      <c r="U830" s="159"/>
      <c r="V830" s="159"/>
    </row>
    <row r="831" spans="21:22" ht="12.75">
      <c r="U831" s="159"/>
      <c r="V831" s="159"/>
    </row>
    <row r="832" spans="21:22" ht="12.75">
      <c r="U832" s="159"/>
      <c r="V832" s="159"/>
    </row>
    <row r="833" spans="21:22" ht="12.75">
      <c r="U833" s="159"/>
      <c r="V833" s="159"/>
    </row>
    <row r="834" spans="21:22" ht="12.75">
      <c r="U834" s="159"/>
      <c r="V834" s="159"/>
    </row>
    <row r="835" spans="21:22" ht="12.75">
      <c r="U835" s="159"/>
      <c r="V835" s="159"/>
    </row>
    <row r="836" spans="21:22" ht="12.75">
      <c r="U836" s="159"/>
      <c r="V836" s="159"/>
    </row>
    <row r="837" spans="21:22" ht="12.75">
      <c r="U837" s="159"/>
      <c r="V837" s="159"/>
    </row>
    <row r="838" spans="21:22" ht="12.75">
      <c r="U838" s="159"/>
      <c r="V838" s="159"/>
    </row>
    <row r="839" spans="21:22" ht="12.75">
      <c r="U839" s="159"/>
      <c r="V839" s="159"/>
    </row>
    <row r="840" spans="21:22" ht="12.75">
      <c r="U840" s="159"/>
      <c r="V840" s="159"/>
    </row>
    <row r="841" spans="21:22" ht="12.75">
      <c r="U841" s="159"/>
      <c r="V841" s="159"/>
    </row>
    <row r="842" spans="21:22" ht="12.75">
      <c r="U842" s="159"/>
      <c r="V842" s="159"/>
    </row>
    <row r="843" spans="21:22" ht="12.75">
      <c r="U843" s="159"/>
      <c r="V843" s="159"/>
    </row>
    <row r="844" spans="21:22" ht="12.75">
      <c r="U844" s="159"/>
      <c r="V844" s="159"/>
    </row>
    <row r="845" spans="21:22" ht="12.75">
      <c r="U845" s="159"/>
      <c r="V845" s="159"/>
    </row>
    <row r="846" spans="21:22" ht="12.75">
      <c r="U846" s="159"/>
      <c r="V846" s="159"/>
    </row>
    <row r="847" spans="21:22" ht="12.75">
      <c r="U847" s="159"/>
      <c r="V847" s="159"/>
    </row>
    <row r="848" spans="21:22" ht="12.75">
      <c r="U848" s="159"/>
      <c r="V848" s="159"/>
    </row>
    <row r="849" spans="21:22" ht="12.75">
      <c r="U849" s="159"/>
      <c r="V849" s="159"/>
    </row>
    <row r="850" spans="21:22" ht="12.75">
      <c r="U850" s="159"/>
      <c r="V850" s="159"/>
    </row>
    <row r="851" spans="21:22" ht="12.75">
      <c r="U851" s="159"/>
      <c r="V851" s="159"/>
    </row>
    <row r="852" spans="21:22" ht="12.75">
      <c r="U852" s="159"/>
      <c r="V852" s="159"/>
    </row>
    <row r="853" spans="21:22" ht="12.75">
      <c r="U853" s="159"/>
      <c r="V853" s="159"/>
    </row>
    <row r="854" spans="21:22" ht="12.75">
      <c r="U854" s="159"/>
      <c r="V854" s="159"/>
    </row>
    <row r="855" spans="21:22" ht="12.75">
      <c r="U855" s="159"/>
      <c r="V855" s="159"/>
    </row>
    <row r="856" spans="21:22" ht="12.75">
      <c r="U856" s="159"/>
      <c r="V856" s="159"/>
    </row>
    <row r="857" spans="21:22" ht="12.75">
      <c r="U857" s="159"/>
      <c r="V857" s="159"/>
    </row>
    <row r="858" spans="21:22" ht="12.75">
      <c r="U858" s="159"/>
      <c r="V858" s="159"/>
    </row>
    <row r="859" spans="21:22" ht="12.75">
      <c r="U859" s="159"/>
      <c r="V859" s="159"/>
    </row>
    <row r="860" spans="21:22" ht="12.75">
      <c r="U860" s="159"/>
      <c r="V860" s="159"/>
    </row>
    <row r="861" spans="21:22" ht="12.75">
      <c r="U861" s="159"/>
      <c r="V861" s="159"/>
    </row>
    <row r="862" spans="21:22" ht="12.75">
      <c r="U862" s="159"/>
      <c r="V862" s="159"/>
    </row>
    <row r="863" spans="21:22" ht="12.75">
      <c r="U863" s="159"/>
      <c r="V863" s="159"/>
    </row>
    <row r="864" spans="21:22" ht="12.75">
      <c r="U864" s="159"/>
      <c r="V864" s="159"/>
    </row>
    <row r="865" spans="21:22" ht="12.75">
      <c r="U865" s="159"/>
      <c r="V865" s="159"/>
    </row>
    <row r="866" spans="21:22" ht="12.75">
      <c r="U866" s="159"/>
      <c r="V866" s="159"/>
    </row>
    <row r="867" spans="21:22" ht="12.75">
      <c r="U867" s="159"/>
      <c r="V867" s="159"/>
    </row>
    <row r="868" spans="21:22" ht="12.75">
      <c r="U868" s="159"/>
      <c r="V868" s="159"/>
    </row>
    <row r="869" spans="21:22" ht="12.75">
      <c r="U869" s="159"/>
      <c r="V869" s="159"/>
    </row>
    <row r="870" spans="21:22" ht="12.75">
      <c r="U870" s="159"/>
      <c r="V870" s="159"/>
    </row>
    <row r="871" spans="21:22" ht="12.75">
      <c r="U871" s="159"/>
      <c r="V871" s="159"/>
    </row>
    <row r="872" spans="21:22" ht="12.75">
      <c r="U872" s="159"/>
      <c r="V872" s="159"/>
    </row>
    <row r="873" spans="21:22" ht="12.75">
      <c r="U873" s="159"/>
      <c r="V873" s="159"/>
    </row>
    <row r="874" spans="21:22" ht="12.75">
      <c r="U874" s="159"/>
      <c r="V874" s="159"/>
    </row>
    <row r="875" spans="21:22" ht="12.75">
      <c r="U875" s="159"/>
      <c r="V875" s="159"/>
    </row>
    <row r="876" spans="21:22" ht="12.75">
      <c r="U876" s="159"/>
      <c r="V876" s="159"/>
    </row>
    <row r="877" spans="21:22" ht="12.75">
      <c r="U877" s="159"/>
      <c r="V877" s="159"/>
    </row>
    <row r="878" spans="21:22" ht="12.75">
      <c r="U878" s="159"/>
      <c r="V878" s="159"/>
    </row>
    <row r="879" spans="21:22" ht="12.75">
      <c r="U879" s="159"/>
      <c r="V879" s="159"/>
    </row>
    <row r="880" spans="21:22" ht="12.75">
      <c r="U880" s="159"/>
      <c r="V880" s="159"/>
    </row>
    <row r="881" spans="21:22" ht="12.75">
      <c r="U881" s="159"/>
      <c r="V881" s="159"/>
    </row>
    <row r="882" spans="21:22" ht="12.75">
      <c r="U882" s="159"/>
      <c r="V882" s="159"/>
    </row>
    <row r="883" spans="21:22" ht="12.75">
      <c r="U883" s="159"/>
      <c r="V883" s="159"/>
    </row>
    <row r="884" spans="21:22" ht="12.75">
      <c r="U884" s="159"/>
      <c r="V884" s="159"/>
    </row>
    <row r="885" spans="21:22" ht="12.75">
      <c r="U885" s="159"/>
      <c r="V885" s="159"/>
    </row>
    <row r="886" spans="21:22" ht="12.75">
      <c r="U886" s="159"/>
      <c r="V886" s="159"/>
    </row>
    <row r="887" spans="21:22" ht="12.75">
      <c r="U887" s="159"/>
      <c r="V887" s="159"/>
    </row>
    <row r="888" spans="21:22" ht="12.75">
      <c r="U888" s="159"/>
      <c r="V888" s="159"/>
    </row>
    <row r="889" spans="21:22" ht="12.75">
      <c r="U889" s="159"/>
      <c r="V889" s="159"/>
    </row>
    <row r="890" spans="21:22" ht="12.75">
      <c r="U890" s="159"/>
      <c r="V890" s="159"/>
    </row>
    <row r="891" spans="21:22" ht="12.75">
      <c r="U891" s="159"/>
      <c r="V891" s="159"/>
    </row>
    <row r="892" spans="21:22" ht="12.75">
      <c r="U892" s="159"/>
      <c r="V892" s="159"/>
    </row>
    <row r="893" spans="21:22" ht="12.75">
      <c r="U893" s="159"/>
      <c r="V893" s="159"/>
    </row>
    <row r="894" spans="21:22" ht="12.75">
      <c r="U894" s="159"/>
      <c r="V894" s="159"/>
    </row>
    <row r="895" spans="21:22" ht="12.75">
      <c r="U895" s="159"/>
      <c r="V895" s="159"/>
    </row>
    <row r="896" spans="21:22" ht="12.75">
      <c r="U896" s="159"/>
      <c r="V896" s="159"/>
    </row>
    <row r="897" spans="21:22" ht="12.75">
      <c r="U897" s="159"/>
      <c r="V897" s="159"/>
    </row>
    <row r="898" spans="21:22" ht="12.75">
      <c r="U898" s="159"/>
      <c r="V898" s="159"/>
    </row>
    <row r="899" spans="21:22" ht="12.75">
      <c r="U899" s="159"/>
      <c r="V899" s="159"/>
    </row>
    <row r="900" spans="21:22" ht="12.75">
      <c r="U900" s="159"/>
      <c r="V900" s="159"/>
    </row>
    <row r="901" spans="21:22" ht="12.75">
      <c r="U901" s="159"/>
      <c r="V901" s="159"/>
    </row>
    <row r="902" spans="21:22" ht="12.75">
      <c r="U902" s="159"/>
      <c r="V902" s="159"/>
    </row>
    <row r="903" spans="21:22" ht="12.75">
      <c r="U903" s="159"/>
      <c r="V903" s="159"/>
    </row>
    <row r="904" spans="21:22" ht="12.75">
      <c r="U904" s="159"/>
      <c r="V904" s="159"/>
    </row>
    <row r="905" spans="21:22" ht="12.75">
      <c r="U905" s="159"/>
      <c r="V905" s="159"/>
    </row>
    <row r="906" spans="21:22" ht="12.75">
      <c r="U906" s="159"/>
      <c r="V906" s="159"/>
    </row>
    <row r="907" spans="21:22" ht="12.75">
      <c r="U907" s="159"/>
      <c r="V907" s="159"/>
    </row>
    <row r="908" spans="21:22" ht="12.75">
      <c r="U908" s="159"/>
      <c r="V908" s="159"/>
    </row>
    <row r="909" spans="21:22" ht="12.75">
      <c r="U909" s="159"/>
      <c r="V909" s="159"/>
    </row>
    <row r="910" spans="21:22" ht="12.75">
      <c r="U910" s="159"/>
      <c r="V910" s="159"/>
    </row>
    <row r="911" spans="21:22" ht="12.75">
      <c r="U911" s="159"/>
      <c r="V911" s="159"/>
    </row>
    <row r="912" spans="21:22" ht="12.75">
      <c r="U912" s="159"/>
      <c r="V912" s="159"/>
    </row>
    <row r="913" spans="21:22" ht="12.75">
      <c r="U913" s="159"/>
      <c r="V913" s="159"/>
    </row>
    <row r="914" spans="21:22" ht="12.75">
      <c r="U914" s="159"/>
      <c r="V914" s="159"/>
    </row>
    <row r="915" spans="21:22" ht="12.75">
      <c r="U915" s="159"/>
      <c r="V915" s="159"/>
    </row>
    <row r="916" spans="21:22" ht="12.75">
      <c r="U916" s="159"/>
      <c r="V916" s="159"/>
    </row>
    <row r="917" spans="21:22" ht="12.75">
      <c r="U917" s="159"/>
      <c r="V917" s="159"/>
    </row>
    <row r="918" spans="21:22" ht="12.75">
      <c r="U918" s="159"/>
      <c r="V918" s="159"/>
    </row>
    <row r="919" spans="21:22" ht="12.75">
      <c r="U919" s="159"/>
      <c r="V919" s="159"/>
    </row>
    <row r="920" spans="21:22" ht="12.75">
      <c r="U920" s="159"/>
      <c r="V920" s="159"/>
    </row>
    <row r="921" spans="21:22" ht="12.75">
      <c r="U921" s="159"/>
      <c r="V921" s="159"/>
    </row>
    <row r="922" spans="21:22" ht="12.75">
      <c r="U922" s="159"/>
      <c r="V922" s="159"/>
    </row>
    <row r="923" spans="21:22" ht="12.75">
      <c r="U923" s="159"/>
      <c r="V923" s="159"/>
    </row>
    <row r="924" spans="21:22" ht="12.75">
      <c r="U924" s="159"/>
      <c r="V924" s="159"/>
    </row>
    <row r="925" spans="21:22" ht="12.75">
      <c r="U925" s="159"/>
      <c r="V925" s="159"/>
    </row>
    <row r="926" spans="21:22" ht="12.75">
      <c r="U926" s="159"/>
      <c r="V926" s="159"/>
    </row>
    <row r="927" spans="21:22" ht="12.75">
      <c r="U927" s="159"/>
      <c r="V927" s="159"/>
    </row>
    <row r="928" spans="21:22" ht="12.75">
      <c r="U928" s="159"/>
      <c r="V928" s="159"/>
    </row>
    <row r="929" spans="21:22" ht="12.75">
      <c r="U929" s="159"/>
      <c r="V929" s="159"/>
    </row>
    <row r="930" spans="21:22" ht="12.75">
      <c r="U930" s="159"/>
      <c r="V930" s="159"/>
    </row>
    <row r="931" spans="21:22" ht="12.75">
      <c r="U931" s="159"/>
      <c r="V931" s="159"/>
    </row>
    <row r="932" spans="21:22" ht="12.75">
      <c r="U932" s="159"/>
      <c r="V932" s="159"/>
    </row>
    <row r="933" spans="21:22" ht="12.75">
      <c r="U933" s="159"/>
      <c r="V933" s="159"/>
    </row>
    <row r="934" spans="21:22" ht="12.75">
      <c r="U934" s="159"/>
      <c r="V934" s="159"/>
    </row>
    <row r="935" spans="21:22" ht="12.75">
      <c r="U935" s="159"/>
      <c r="V935" s="159"/>
    </row>
    <row r="936" spans="21:22" ht="12.75">
      <c r="U936" s="159"/>
      <c r="V936" s="159"/>
    </row>
    <row r="937" spans="21:22" ht="12.75">
      <c r="U937" s="159"/>
      <c r="V937" s="159"/>
    </row>
    <row r="938" spans="21:22" ht="12.75">
      <c r="U938" s="159"/>
      <c r="V938" s="159"/>
    </row>
    <row r="939" spans="21:22" ht="12.75">
      <c r="U939" s="159"/>
      <c r="V939" s="159"/>
    </row>
    <row r="940" spans="21:22" ht="12.75">
      <c r="U940" s="159"/>
      <c r="V940" s="159"/>
    </row>
    <row r="941" spans="21:22" ht="12.75">
      <c r="U941" s="159"/>
      <c r="V941" s="159"/>
    </row>
    <row r="942" spans="21:22" ht="12.75">
      <c r="U942" s="159"/>
      <c r="V942" s="159"/>
    </row>
    <row r="943" spans="21:22" ht="12.75">
      <c r="U943" s="159"/>
      <c r="V943" s="159"/>
    </row>
    <row r="944" spans="21:22" ht="12.75">
      <c r="U944" s="159"/>
      <c r="V944" s="159"/>
    </row>
    <row r="945" spans="21:22" ht="12.75">
      <c r="U945" s="159"/>
      <c r="V945" s="159"/>
    </row>
    <row r="946" spans="21:22" ht="12.75">
      <c r="U946" s="159"/>
      <c r="V946" s="159"/>
    </row>
    <row r="947" spans="21:22" ht="12.75">
      <c r="U947" s="159"/>
      <c r="V947" s="159"/>
    </row>
    <row r="948" spans="21:22" ht="12.75">
      <c r="U948" s="159"/>
      <c r="V948" s="159"/>
    </row>
    <row r="949" spans="21:22" ht="12.75">
      <c r="U949" s="159"/>
      <c r="V949" s="159"/>
    </row>
    <row r="950" spans="21:22" ht="12.75">
      <c r="U950" s="159"/>
      <c r="V950" s="159"/>
    </row>
    <row r="951" spans="21:22" ht="12.75">
      <c r="U951" s="159"/>
      <c r="V951" s="159"/>
    </row>
    <row r="952" spans="21:22" ht="12.75">
      <c r="U952" s="159"/>
      <c r="V952" s="159"/>
    </row>
    <row r="953" spans="21:22" ht="12.75">
      <c r="U953" s="159"/>
      <c r="V953" s="159"/>
    </row>
    <row r="954" spans="21:22" ht="12.75">
      <c r="U954" s="159"/>
      <c r="V954" s="159"/>
    </row>
    <row r="955" spans="21:22" ht="12.75">
      <c r="U955" s="159"/>
      <c r="V955" s="159"/>
    </row>
    <row r="956" spans="21:22" ht="12.75">
      <c r="U956" s="159"/>
      <c r="V956" s="159"/>
    </row>
    <row r="957" spans="21:22" ht="12.75">
      <c r="U957" s="159"/>
      <c r="V957" s="159"/>
    </row>
    <row r="958" spans="21:22" ht="12.75">
      <c r="U958" s="159"/>
      <c r="V958" s="159"/>
    </row>
    <row r="959" spans="21:22" ht="12.75">
      <c r="U959" s="159"/>
      <c r="V959" s="159"/>
    </row>
    <row r="960" spans="21:22" ht="12.75">
      <c r="U960" s="159"/>
      <c r="V960" s="159"/>
    </row>
    <row r="961" spans="21:22" ht="12.75">
      <c r="U961" s="159"/>
      <c r="V961" s="159"/>
    </row>
    <row r="962" spans="21:22" ht="12.75">
      <c r="U962" s="159"/>
      <c r="V962" s="159"/>
    </row>
    <row r="963" spans="21:22" ht="12.75">
      <c r="U963" s="159"/>
      <c r="V963" s="159"/>
    </row>
    <row r="964" spans="21:22" ht="12.75">
      <c r="U964" s="159"/>
      <c r="V964" s="159"/>
    </row>
    <row r="965" spans="21:22" ht="12.75">
      <c r="U965" s="159"/>
      <c r="V965" s="159"/>
    </row>
    <row r="966" spans="21:22" ht="12.75">
      <c r="U966" s="159"/>
      <c r="V966" s="159"/>
    </row>
    <row r="967" spans="21:22" ht="12.75">
      <c r="U967" s="159"/>
      <c r="V967" s="159"/>
    </row>
    <row r="968" spans="21:22" ht="12.75">
      <c r="U968" s="159"/>
      <c r="V968" s="159"/>
    </row>
    <row r="969" spans="21:22" ht="12.75">
      <c r="U969" s="159"/>
      <c r="V969" s="159"/>
    </row>
    <row r="970" spans="21:22" ht="12.75">
      <c r="U970" s="159"/>
      <c r="V970" s="159"/>
    </row>
    <row r="971" spans="21:22" ht="12.75">
      <c r="U971" s="159"/>
      <c r="V971" s="159"/>
    </row>
    <row r="972" spans="21:22" ht="12.75">
      <c r="U972" s="159"/>
      <c r="V972" s="159"/>
    </row>
    <row r="973" spans="21:22" ht="12.75">
      <c r="U973" s="159"/>
      <c r="V973" s="159"/>
    </row>
    <row r="974" spans="21:22" ht="12.75">
      <c r="U974" s="159"/>
      <c r="V974" s="159"/>
    </row>
    <row r="975" spans="21:22" ht="12.75">
      <c r="U975" s="159"/>
      <c r="V975" s="159"/>
    </row>
    <row r="976" spans="21:22" ht="12.75">
      <c r="U976" s="159"/>
      <c r="V976" s="159"/>
    </row>
    <row r="977" spans="21:22" ht="12.75">
      <c r="U977" s="159"/>
      <c r="V977" s="159"/>
    </row>
    <row r="978" spans="21:22" ht="12.75">
      <c r="U978" s="159"/>
      <c r="V978" s="159"/>
    </row>
    <row r="979" spans="21:22" ht="12.75">
      <c r="U979" s="159"/>
      <c r="V979" s="159"/>
    </row>
    <row r="980" spans="21:22" ht="12.75">
      <c r="U980" s="159"/>
      <c r="V980" s="159"/>
    </row>
    <row r="981" spans="21:22" ht="12.75">
      <c r="U981" s="159"/>
      <c r="V981" s="159"/>
    </row>
    <row r="982" spans="21:22" ht="12.75">
      <c r="U982" s="159"/>
      <c r="V982" s="159"/>
    </row>
    <row r="983" spans="21:22" ht="12.75">
      <c r="U983" s="159"/>
      <c r="V983" s="159"/>
    </row>
    <row r="984" spans="21:22" ht="12.75">
      <c r="U984" s="159"/>
      <c r="V984" s="159"/>
    </row>
    <row r="985" spans="21:22" ht="12.75">
      <c r="U985" s="159"/>
      <c r="V985" s="159"/>
    </row>
    <row r="986" spans="21:22" ht="12.75">
      <c r="U986" s="159"/>
      <c r="V986" s="159"/>
    </row>
    <row r="987" spans="21:22" ht="12.75">
      <c r="U987" s="159"/>
      <c r="V987" s="159"/>
    </row>
    <row r="988" spans="21:22" ht="12.75">
      <c r="U988" s="159"/>
      <c r="V988" s="159"/>
    </row>
    <row r="989" spans="21:22" ht="12.75">
      <c r="U989" s="159"/>
      <c r="V989" s="159"/>
    </row>
    <row r="990" spans="21:22" ht="12.75">
      <c r="U990" s="159"/>
      <c r="V990" s="159"/>
    </row>
    <row r="991" spans="21:22" ht="12.75">
      <c r="U991" s="159"/>
      <c r="V991" s="159"/>
    </row>
    <row r="992" spans="21:22" ht="12.75">
      <c r="U992" s="159"/>
      <c r="V992" s="159"/>
    </row>
    <row r="993" spans="21:22" ht="12.75">
      <c r="U993" s="159"/>
      <c r="V993" s="159"/>
    </row>
    <row r="994" spans="21:22" ht="12.75">
      <c r="U994" s="159"/>
      <c r="V994" s="159"/>
    </row>
    <row r="995" spans="21:22" ht="12.75">
      <c r="U995" s="159"/>
      <c r="V995" s="159"/>
    </row>
    <row r="996" spans="21:22" ht="12.75">
      <c r="U996" s="159"/>
      <c r="V996" s="159"/>
    </row>
    <row r="997" spans="21:22" ht="12.75">
      <c r="U997" s="159"/>
      <c r="V997" s="159"/>
    </row>
    <row r="998" spans="21:22" ht="12.75">
      <c r="U998" s="159"/>
      <c r="V998" s="159"/>
    </row>
    <row r="999" spans="21:22" ht="12.75">
      <c r="U999" s="159"/>
      <c r="V999" s="159"/>
    </row>
    <row r="1000" spans="21:22" ht="12.75">
      <c r="U1000" s="159"/>
      <c r="V1000" s="159"/>
    </row>
    <row r="1001" spans="21:22" ht="12.75">
      <c r="U1001" s="159"/>
      <c r="V1001" s="159"/>
    </row>
    <row r="1002" spans="21:22" ht="12.75">
      <c r="U1002" s="159"/>
      <c r="V1002" s="159"/>
    </row>
    <row r="1003" spans="21:22" ht="12.75">
      <c r="U1003" s="159"/>
      <c r="V1003" s="159"/>
    </row>
    <row r="1004" spans="21:22" ht="12.75">
      <c r="U1004" s="159"/>
      <c r="V1004" s="159"/>
    </row>
    <row r="1005" spans="21:22" ht="12.75">
      <c r="U1005" s="159"/>
      <c r="V1005" s="159"/>
    </row>
    <row r="1006" spans="21:22" ht="12.75">
      <c r="U1006" s="159"/>
      <c r="V1006" s="159"/>
    </row>
    <row r="1007" spans="21:22" ht="12.75">
      <c r="U1007" s="159"/>
      <c r="V1007" s="159"/>
    </row>
    <row r="1008" spans="21:22" ht="12.75">
      <c r="U1008" s="159"/>
      <c r="V1008" s="159"/>
    </row>
    <row r="1009" spans="21:22" ht="12.75">
      <c r="U1009" s="159"/>
      <c r="V1009" s="159"/>
    </row>
    <row r="1010" spans="21:22" ht="12.75">
      <c r="U1010" s="159"/>
      <c r="V1010" s="159"/>
    </row>
    <row r="1011" spans="21:22" ht="12.75">
      <c r="U1011" s="159"/>
      <c r="V1011" s="159"/>
    </row>
    <row r="1012" spans="21:22" ht="12.75">
      <c r="U1012" s="159"/>
      <c r="V1012" s="159"/>
    </row>
    <row r="1013" spans="21:22" ht="12.75">
      <c r="U1013" s="159"/>
      <c r="V1013" s="159"/>
    </row>
    <row r="1014" spans="21:22" ht="12.75">
      <c r="U1014" s="159"/>
      <c r="V1014" s="159"/>
    </row>
    <row r="1015" spans="21:22" ht="12.75">
      <c r="U1015" s="159"/>
      <c r="V1015" s="159"/>
    </row>
    <row r="1016" spans="21:22" ht="12.75">
      <c r="U1016" s="159"/>
      <c r="V1016" s="159"/>
    </row>
    <row r="1017" spans="21:22" ht="12.75">
      <c r="U1017" s="159"/>
      <c r="V1017" s="159"/>
    </row>
    <row r="1018" spans="21:22" ht="12.75">
      <c r="U1018" s="159"/>
      <c r="V1018" s="159"/>
    </row>
    <row r="1019" spans="21:22" ht="12.75">
      <c r="U1019" s="159"/>
      <c r="V1019" s="159"/>
    </row>
    <row r="1020" spans="21:22" ht="12.75">
      <c r="U1020" s="159"/>
      <c r="V1020" s="159"/>
    </row>
    <row r="1021" spans="21:22" ht="12.75">
      <c r="U1021" s="159"/>
      <c r="V1021" s="159"/>
    </row>
    <row r="1022" spans="21:22" ht="12.75">
      <c r="U1022" s="159"/>
      <c r="V1022" s="159"/>
    </row>
    <row r="1023" spans="21:22" ht="12.75">
      <c r="U1023" s="159"/>
      <c r="V1023" s="159"/>
    </row>
    <row r="1024" spans="21:22" ht="12.75">
      <c r="U1024" s="159"/>
      <c r="V1024" s="159"/>
    </row>
    <row r="1025" spans="21:22" ht="12.75">
      <c r="U1025" s="159"/>
      <c r="V1025" s="159"/>
    </row>
    <row r="1026" spans="21:22" ht="12.75">
      <c r="U1026" s="159"/>
      <c r="V1026" s="159"/>
    </row>
    <row r="1027" spans="21:22" ht="12.75">
      <c r="U1027" s="159"/>
      <c r="V1027" s="159"/>
    </row>
    <row r="1028" spans="21:22" ht="12.75">
      <c r="U1028" s="159"/>
      <c r="V1028" s="159"/>
    </row>
    <row r="1029" spans="21:22" ht="12.75">
      <c r="U1029" s="159"/>
      <c r="V1029" s="159"/>
    </row>
    <row r="1030" spans="21:22" ht="12.75">
      <c r="U1030" s="159"/>
      <c r="V1030" s="159"/>
    </row>
    <row r="1031" spans="21:22" ht="12.75">
      <c r="U1031" s="159"/>
      <c r="V1031" s="159"/>
    </row>
    <row r="1032" spans="21:22" ht="12.75">
      <c r="U1032" s="159"/>
      <c r="V1032" s="159"/>
    </row>
    <row r="1033" spans="21:22" ht="12.75">
      <c r="U1033" s="159"/>
      <c r="V1033" s="159"/>
    </row>
    <row r="1034" spans="21:22" ht="12.75">
      <c r="U1034" s="159"/>
      <c r="V1034" s="159"/>
    </row>
    <row r="1035" spans="21:22" ht="12.75">
      <c r="U1035" s="159"/>
      <c r="V1035" s="159"/>
    </row>
    <row r="1036" spans="21:22" ht="12.75">
      <c r="U1036" s="159"/>
      <c r="V1036" s="159"/>
    </row>
    <row r="1037" spans="21:22" ht="12.75">
      <c r="U1037" s="159"/>
      <c r="V1037" s="159"/>
    </row>
    <row r="1038" spans="21:22" ht="12.75">
      <c r="U1038" s="159"/>
      <c r="V1038" s="159"/>
    </row>
    <row r="1039" spans="21:22" ht="12.75">
      <c r="U1039" s="159"/>
      <c r="V1039" s="159"/>
    </row>
    <row r="1040" spans="21:22" ht="12.75">
      <c r="U1040" s="159"/>
      <c r="V1040" s="159"/>
    </row>
    <row r="1041" spans="21:22" ht="12.75">
      <c r="U1041" s="159"/>
      <c r="V1041" s="159"/>
    </row>
    <row r="1042" spans="21:22" ht="12.75">
      <c r="U1042" s="159"/>
      <c r="V1042" s="159"/>
    </row>
    <row r="1043" spans="21:22" ht="12.75">
      <c r="U1043" s="159"/>
      <c r="V1043" s="159"/>
    </row>
    <row r="1044" spans="21:22" ht="12.75">
      <c r="U1044" s="159"/>
      <c r="V1044" s="159"/>
    </row>
    <row r="1045" spans="21:22" ht="12.75">
      <c r="U1045" s="159"/>
      <c r="V1045" s="159"/>
    </row>
    <row r="1046" spans="21:22" ht="12.75">
      <c r="U1046" s="159"/>
      <c r="V1046" s="159"/>
    </row>
    <row r="1047" spans="21:22" ht="12.75">
      <c r="U1047" s="159"/>
      <c r="V1047" s="159"/>
    </row>
    <row r="1048" spans="21:22" ht="12.75">
      <c r="U1048" s="159"/>
      <c r="V1048" s="159"/>
    </row>
    <row r="1049" spans="21:22" ht="12.75">
      <c r="U1049" s="159"/>
      <c r="V1049" s="159"/>
    </row>
    <row r="1050" spans="21:22" ht="12.75">
      <c r="U1050" s="159"/>
      <c r="V1050" s="159"/>
    </row>
    <row r="1051" spans="21:22" ht="12.75">
      <c r="U1051" s="159"/>
      <c r="V1051" s="159"/>
    </row>
    <row r="1052" spans="21:22" ht="12.75">
      <c r="U1052" s="159"/>
      <c r="V1052" s="159"/>
    </row>
    <row r="1053" spans="21:22" ht="12.75">
      <c r="U1053" s="159"/>
      <c r="V1053" s="159"/>
    </row>
    <row r="1054" spans="21:22" ht="12.75">
      <c r="U1054" s="159"/>
      <c r="V1054" s="159"/>
    </row>
    <row r="1055" spans="21:22" ht="12.75">
      <c r="U1055" s="159"/>
      <c r="V1055" s="159"/>
    </row>
    <row r="1056" spans="21:22" ht="12.75">
      <c r="U1056" s="159"/>
      <c r="V1056" s="159"/>
    </row>
    <row r="1057" spans="21:22" ht="12.75">
      <c r="U1057" s="159"/>
      <c r="V1057" s="159"/>
    </row>
    <row r="1058" spans="21:22" ht="12.75">
      <c r="U1058" s="159"/>
      <c r="V1058" s="159"/>
    </row>
    <row r="1059" spans="21:22" ht="12.75">
      <c r="U1059" s="159"/>
      <c r="V1059" s="159"/>
    </row>
    <row r="1060" spans="21:22" ht="12.75">
      <c r="U1060" s="159"/>
      <c r="V1060" s="159"/>
    </row>
    <row r="1061" spans="21:22" ht="12.75">
      <c r="U1061" s="159"/>
      <c r="V1061" s="159"/>
    </row>
    <row r="1062" spans="21:22" ht="12.75">
      <c r="U1062" s="159"/>
      <c r="V1062" s="159"/>
    </row>
    <row r="1063" spans="21:22" ht="12.75">
      <c r="U1063" s="159"/>
      <c r="V1063" s="159"/>
    </row>
    <row r="1064" spans="21:22" ht="12.75">
      <c r="U1064" s="159"/>
      <c r="V1064" s="159"/>
    </row>
    <row r="1065" spans="21:22" ht="12.75">
      <c r="U1065" s="159"/>
      <c r="V1065" s="159"/>
    </row>
    <row r="1066" spans="21:22" ht="12.75">
      <c r="U1066" s="159"/>
      <c r="V1066" s="159"/>
    </row>
    <row r="1067" spans="21:22" ht="12.75">
      <c r="U1067" s="159"/>
      <c r="V1067" s="159"/>
    </row>
    <row r="1068" spans="21:22" ht="12.75">
      <c r="U1068" s="159"/>
      <c r="V1068" s="159"/>
    </row>
    <row r="1069" spans="21:22" ht="12.75">
      <c r="U1069" s="159"/>
      <c r="V1069" s="159"/>
    </row>
    <row r="1070" spans="21:22" ht="12.75">
      <c r="U1070" s="159"/>
      <c r="V1070" s="159"/>
    </row>
    <row r="1071" spans="21:22" ht="12.75">
      <c r="U1071" s="159"/>
      <c r="V1071" s="159"/>
    </row>
    <row r="1072" spans="21:22" ht="12.75">
      <c r="U1072" s="159"/>
      <c r="V1072" s="159"/>
    </row>
    <row r="1073" spans="21:22" ht="12.75">
      <c r="U1073" s="159"/>
      <c r="V1073" s="159"/>
    </row>
    <row r="1074" spans="21:22" ht="12.75">
      <c r="U1074" s="159"/>
      <c r="V1074" s="159"/>
    </row>
    <row r="1075" spans="21:22" ht="12.75">
      <c r="U1075" s="159"/>
      <c r="V1075" s="159"/>
    </row>
    <row r="1076" spans="21:22" ht="12.75">
      <c r="U1076" s="159"/>
      <c r="V1076" s="159"/>
    </row>
    <row r="1077" spans="21:22" ht="12.75">
      <c r="U1077" s="159"/>
      <c r="V1077" s="159"/>
    </row>
    <row r="1078" spans="21:22" ht="12.75">
      <c r="U1078" s="159"/>
      <c r="V1078" s="159"/>
    </row>
    <row r="1079" spans="21:22" ht="12.75">
      <c r="U1079" s="159"/>
      <c r="V1079" s="159"/>
    </row>
    <row r="1080" spans="21:22" ht="12.75">
      <c r="U1080" s="159"/>
      <c r="V1080" s="159"/>
    </row>
    <row r="1081" spans="21:22" ht="12.75">
      <c r="U1081" s="159"/>
      <c r="V1081" s="159"/>
    </row>
    <row r="1082" spans="21:22" ht="12.75">
      <c r="U1082" s="159"/>
      <c r="V1082" s="159"/>
    </row>
    <row r="1083" spans="21:22" ht="12.75">
      <c r="U1083" s="159"/>
      <c r="V1083" s="159"/>
    </row>
    <row r="1084" spans="21:22" ht="12.75">
      <c r="U1084" s="159"/>
      <c r="V1084" s="159"/>
    </row>
    <row r="1085" spans="21:22" ht="12.75">
      <c r="U1085" s="159"/>
      <c r="V1085" s="159"/>
    </row>
    <row r="1086" spans="21:22" ht="12.75">
      <c r="U1086" s="159"/>
      <c r="V1086" s="159"/>
    </row>
    <row r="1087" spans="21:22" ht="12.75">
      <c r="U1087" s="159"/>
      <c r="V1087" s="159"/>
    </row>
    <row r="1088" spans="21:22" ht="12.75">
      <c r="U1088" s="159"/>
      <c r="V1088" s="159"/>
    </row>
    <row r="1089" spans="21:22" ht="12.75">
      <c r="U1089" s="159"/>
      <c r="V1089" s="159"/>
    </row>
    <row r="1090" spans="21:22" ht="12.75">
      <c r="U1090" s="159"/>
      <c r="V1090" s="159"/>
    </row>
    <row r="1091" spans="21:22" ht="12.75">
      <c r="U1091" s="159"/>
      <c r="V1091" s="159"/>
    </row>
    <row r="1092" spans="21:22" ht="12.75">
      <c r="U1092" s="159"/>
      <c r="V1092" s="159"/>
    </row>
    <row r="1093" spans="21:22" ht="12.75">
      <c r="U1093" s="159"/>
      <c r="V1093" s="159"/>
    </row>
    <row r="1094" spans="21:22" ht="12.75">
      <c r="U1094" s="159"/>
      <c r="V1094" s="159"/>
    </row>
    <row r="1095" spans="21:22" ht="12.75">
      <c r="U1095" s="159"/>
      <c r="V1095" s="159"/>
    </row>
    <row r="1096" spans="21:22" ht="12.75">
      <c r="U1096" s="159"/>
      <c r="V1096" s="159"/>
    </row>
    <row r="1097" spans="21:22" ht="12.75">
      <c r="U1097" s="159"/>
      <c r="V1097" s="159"/>
    </row>
    <row r="1098" spans="21:22" ht="12.75">
      <c r="U1098" s="159"/>
      <c r="V1098" s="159"/>
    </row>
    <row r="1099" spans="21:22" ht="12.75">
      <c r="U1099" s="159"/>
      <c r="V1099" s="159"/>
    </row>
    <row r="1100" spans="21:22" ht="12.75">
      <c r="U1100" s="159"/>
      <c r="V1100" s="159"/>
    </row>
    <row r="1101" spans="21:22" ht="12.75">
      <c r="U1101" s="159"/>
      <c r="V1101" s="159"/>
    </row>
    <row r="1102" spans="21:22" ht="12.75">
      <c r="U1102" s="159"/>
      <c r="V1102" s="159"/>
    </row>
    <row r="1103" spans="21:22" ht="12.75">
      <c r="U1103" s="159"/>
      <c r="V1103" s="159"/>
    </row>
    <row r="1104" spans="21:22" ht="12.75">
      <c r="U1104" s="159"/>
      <c r="V1104" s="159"/>
    </row>
    <row r="1105" spans="21:22" ht="12.75">
      <c r="U1105" s="159"/>
      <c r="V1105" s="159"/>
    </row>
    <row r="1106" spans="21:22" ht="12.75">
      <c r="U1106" s="159"/>
      <c r="V1106" s="159"/>
    </row>
    <row r="1107" spans="21:22" ht="12.75">
      <c r="U1107" s="159"/>
      <c r="V1107" s="159"/>
    </row>
    <row r="1108" spans="21:22" ht="12.75">
      <c r="U1108" s="159"/>
      <c r="V1108" s="159"/>
    </row>
    <row r="1109" spans="21:22" ht="12.75">
      <c r="U1109" s="159"/>
      <c r="V1109" s="159"/>
    </row>
    <row r="1110" spans="21:22" ht="12.75">
      <c r="U1110" s="159"/>
      <c r="V1110" s="159"/>
    </row>
    <row r="1111" spans="21:22" ht="12.75">
      <c r="U1111" s="159"/>
      <c r="V1111" s="159"/>
    </row>
    <row r="1112" spans="21:22" ht="12.75">
      <c r="U1112" s="159"/>
      <c r="V1112" s="159"/>
    </row>
    <row r="1113" spans="21:22" ht="12.75">
      <c r="U1113" s="159"/>
      <c r="V1113" s="159"/>
    </row>
    <row r="1114" spans="21:22" ht="12.75">
      <c r="U1114" s="159"/>
      <c r="V1114" s="159"/>
    </row>
    <row r="1115" spans="21:22" ht="12.75">
      <c r="U1115" s="159"/>
      <c r="V1115" s="159"/>
    </row>
    <row r="1116" spans="21:22" ht="12.75">
      <c r="U1116" s="159"/>
      <c r="V1116" s="159"/>
    </row>
    <row r="1117" spans="21:22" ht="12.75">
      <c r="U1117" s="159"/>
      <c r="V1117" s="159"/>
    </row>
    <row r="1118" spans="21:22" ht="12.75">
      <c r="U1118" s="159"/>
      <c r="V1118" s="159"/>
    </row>
    <row r="1119" spans="21:22" ht="12.75">
      <c r="U1119" s="159"/>
      <c r="V1119" s="159"/>
    </row>
    <row r="1120" spans="21:22" ht="12.75">
      <c r="U1120" s="159"/>
      <c r="V1120" s="159"/>
    </row>
    <row r="1121" spans="21:22" ht="12.75">
      <c r="U1121" s="159"/>
      <c r="V1121" s="159"/>
    </row>
    <row r="1122" spans="21:22" ht="12.75">
      <c r="U1122" s="159"/>
      <c r="V1122" s="159"/>
    </row>
    <row r="1123" spans="21:22" ht="12.75">
      <c r="U1123" s="159"/>
      <c r="V1123" s="159"/>
    </row>
    <row r="1124" spans="21:22" ht="12.75">
      <c r="U1124" s="159"/>
      <c r="V1124" s="159"/>
    </row>
    <row r="1125" spans="21:22" ht="12.75">
      <c r="U1125" s="159"/>
      <c r="V1125" s="159"/>
    </row>
    <row r="1126" spans="21:22" ht="12.75">
      <c r="U1126" s="159"/>
      <c r="V1126" s="159"/>
    </row>
    <row r="1127" spans="21:22" ht="12.75">
      <c r="U1127" s="159"/>
      <c r="V1127" s="159"/>
    </row>
    <row r="1128" spans="21:22" ht="12.75">
      <c r="U1128" s="159"/>
      <c r="V1128" s="159"/>
    </row>
    <row r="1129" spans="21:22" ht="12.75">
      <c r="U1129" s="159"/>
      <c r="V1129" s="159"/>
    </row>
    <row r="1130" spans="21:22" ht="12.75">
      <c r="U1130" s="159"/>
      <c r="V1130" s="159"/>
    </row>
    <row r="1131" spans="21:22" ht="12.75">
      <c r="U1131" s="159"/>
      <c r="V1131" s="159"/>
    </row>
    <row r="1132" spans="21:22" ht="12.75">
      <c r="U1132" s="159"/>
      <c r="V1132" s="159"/>
    </row>
    <row r="1133" spans="21:22" ht="12.75">
      <c r="U1133" s="159"/>
      <c r="V1133" s="159"/>
    </row>
    <row r="1134" spans="21:22" ht="12.75">
      <c r="U1134" s="159"/>
      <c r="V1134" s="159"/>
    </row>
    <row r="1135" spans="21:22" ht="12.75">
      <c r="U1135" s="159"/>
      <c r="V1135" s="159"/>
    </row>
    <row r="1136" spans="21:22" ht="12.75">
      <c r="U1136" s="159"/>
      <c r="V1136" s="159"/>
    </row>
    <row r="1137" spans="21:22" ht="12.75">
      <c r="U1137" s="159"/>
      <c r="V1137" s="159"/>
    </row>
    <row r="1138" spans="21:22" ht="12.75">
      <c r="U1138" s="159"/>
      <c r="V1138" s="159"/>
    </row>
    <row r="1139" spans="21:22" ht="12.75">
      <c r="U1139" s="159"/>
      <c r="V1139" s="159"/>
    </row>
    <row r="1140" spans="21:22" ht="12.75">
      <c r="U1140" s="159"/>
      <c r="V1140" s="159"/>
    </row>
    <row r="1141" spans="21:22" ht="12.75">
      <c r="U1141" s="159"/>
      <c r="V1141" s="159"/>
    </row>
    <row r="1142" spans="21:22" ht="12.75">
      <c r="U1142" s="159"/>
      <c r="V1142" s="159"/>
    </row>
    <row r="1143" spans="21:22" ht="12.75">
      <c r="U1143" s="159"/>
      <c r="V1143" s="159"/>
    </row>
    <row r="1144" spans="21:22" ht="12.75">
      <c r="U1144" s="159"/>
      <c r="V1144" s="159"/>
    </row>
    <row r="1145" spans="21:22" ht="12.75">
      <c r="U1145" s="159"/>
      <c r="V1145" s="159"/>
    </row>
    <row r="1146" spans="21:22" ht="12.75">
      <c r="U1146" s="159"/>
      <c r="V1146" s="159"/>
    </row>
    <row r="1147" spans="21:22" ht="12.75">
      <c r="U1147" s="159"/>
      <c r="V1147" s="159"/>
    </row>
    <row r="1148" spans="21:22" ht="12.75">
      <c r="U1148" s="159"/>
      <c r="V1148" s="159"/>
    </row>
    <row r="1149" spans="21:22" ht="12.75">
      <c r="U1149" s="159"/>
      <c r="V1149" s="159"/>
    </row>
    <row r="1150" spans="21:22" ht="12.75">
      <c r="U1150" s="159"/>
      <c r="V1150" s="159"/>
    </row>
    <row r="1151" spans="21:22" ht="12.75">
      <c r="U1151" s="159"/>
      <c r="V1151" s="159"/>
    </row>
    <row r="1152" spans="21:22" ht="12.75">
      <c r="U1152" s="159"/>
      <c r="V1152" s="159"/>
    </row>
    <row r="1153" spans="21:22" ht="12.75">
      <c r="U1153" s="159"/>
      <c r="V1153" s="159"/>
    </row>
    <row r="1154" spans="21:22" ht="12.75">
      <c r="U1154" s="159"/>
      <c r="V1154" s="159"/>
    </row>
    <row r="1155" spans="21:22" ht="12.75">
      <c r="U1155" s="159"/>
      <c r="V1155" s="159"/>
    </row>
    <row r="1156" spans="21:22" ht="12.75">
      <c r="U1156" s="159"/>
      <c r="V1156" s="159"/>
    </row>
    <row r="1157" spans="21:22" ht="12.75">
      <c r="U1157" s="159"/>
      <c r="V1157" s="159"/>
    </row>
    <row r="1158" spans="21:22" ht="12.75">
      <c r="U1158" s="159"/>
      <c r="V1158" s="159"/>
    </row>
    <row r="1159" spans="21:22" ht="12.75">
      <c r="U1159" s="159"/>
      <c r="V1159" s="159"/>
    </row>
    <row r="1160" spans="21:22" ht="12.75">
      <c r="U1160" s="159"/>
      <c r="V1160" s="159"/>
    </row>
    <row r="1161" spans="21:22" ht="12.75">
      <c r="U1161" s="159"/>
      <c r="V1161" s="159"/>
    </row>
    <row r="1162" spans="21:22" ht="12.75">
      <c r="U1162" s="159"/>
      <c r="V1162" s="159"/>
    </row>
    <row r="1163" spans="21:22" ht="12.75">
      <c r="U1163" s="159"/>
      <c r="V1163" s="159"/>
    </row>
    <row r="1164" spans="21:22" ht="12.75">
      <c r="U1164" s="159"/>
      <c r="V1164" s="159"/>
    </row>
    <row r="1165" spans="21:22" ht="12.75">
      <c r="U1165" s="159"/>
      <c r="V1165" s="159"/>
    </row>
    <row r="1166" spans="21:22" ht="12.75">
      <c r="U1166" s="159"/>
      <c r="V1166" s="159"/>
    </row>
    <row r="1167" spans="21:22" ht="12.75">
      <c r="U1167" s="159"/>
      <c r="V1167" s="159"/>
    </row>
    <row r="1168" spans="21:22" ht="12.75">
      <c r="U1168" s="159"/>
      <c r="V1168" s="159"/>
    </row>
    <row r="1169" spans="21:22" ht="12.75">
      <c r="U1169" s="159"/>
      <c r="V1169" s="159"/>
    </row>
    <row r="1170" spans="21:22" ht="12.75">
      <c r="U1170" s="159"/>
      <c r="V1170" s="159"/>
    </row>
    <row r="1171" spans="21:22" ht="12.75">
      <c r="U1171" s="159"/>
      <c r="V1171" s="159"/>
    </row>
    <row r="1172" spans="21:22" ht="12.75">
      <c r="U1172" s="159"/>
      <c r="V1172" s="159"/>
    </row>
    <row r="1173" spans="21:22" ht="12.75">
      <c r="U1173" s="159"/>
      <c r="V1173" s="159"/>
    </row>
    <row r="1174" spans="21:22" ht="12.75">
      <c r="U1174" s="159"/>
      <c r="V1174" s="159"/>
    </row>
    <row r="1175" spans="21:22" ht="12.75">
      <c r="U1175" s="159"/>
      <c r="V1175" s="159"/>
    </row>
    <row r="1176" spans="21:22" ht="12.75">
      <c r="U1176" s="159"/>
      <c r="V1176" s="159"/>
    </row>
    <row r="1177" spans="21:22" ht="12.75">
      <c r="U1177" s="159"/>
      <c r="V1177" s="159"/>
    </row>
    <row r="1178" spans="21:22" ht="12.75">
      <c r="U1178" s="159"/>
      <c r="V1178" s="159"/>
    </row>
    <row r="1179" spans="21:22" ht="12.75">
      <c r="U1179" s="159"/>
      <c r="V1179" s="159"/>
    </row>
    <row r="1180" spans="21:22" ht="12.75">
      <c r="U1180" s="159"/>
      <c r="V1180" s="159"/>
    </row>
    <row r="1181" spans="21:22" ht="12.75">
      <c r="U1181" s="159"/>
      <c r="V1181" s="159"/>
    </row>
    <row r="1182" spans="21:22" ht="12.75">
      <c r="U1182" s="159"/>
      <c r="V1182" s="159"/>
    </row>
    <row r="1183" spans="21:22" ht="12.75">
      <c r="U1183" s="159"/>
      <c r="V1183" s="159"/>
    </row>
    <row r="1184" spans="21:22" ht="12.75">
      <c r="U1184" s="159"/>
      <c r="V1184" s="159"/>
    </row>
    <row r="1185" spans="21:22" ht="12.75">
      <c r="U1185" s="159"/>
      <c r="V1185" s="159"/>
    </row>
    <row r="1186" spans="21:22" ht="12.75">
      <c r="U1186" s="159"/>
      <c r="V1186" s="159"/>
    </row>
    <row r="1187" spans="21:22" ht="12.75">
      <c r="U1187" s="159"/>
      <c r="V1187" s="159"/>
    </row>
    <row r="1188" spans="21:22" ht="12.75">
      <c r="U1188" s="159"/>
      <c r="V1188" s="159"/>
    </row>
    <row r="1189" spans="21:22" ht="12.75">
      <c r="U1189" s="159"/>
      <c r="V1189" s="159"/>
    </row>
    <row r="1190" spans="21:22" ht="12.75">
      <c r="U1190" s="159"/>
      <c r="V1190" s="159"/>
    </row>
    <row r="1191" spans="21:22" ht="12.75">
      <c r="U1191" s="159"/>
      <c r="V1191" s="159"/>
    </row>
    <row r="1192" spans="21:22" ht="12.75">
      <c r="U1192" s="159"/>
      <c r="V1192" s="159"/>
    </row>
    <row r="1193" spans="21:22" ht="12.75">
      <c r="U1193" s="159"/>
      <c r="V1193" s="159"/>
    </row>
    <row r="1194" spans="21:22" ht="12.75">
      <c r="U1194" s="159"/>
      <c r="V1194" s="159"/>
    </row>
    <row r="1195" spans="21:22" ht="12.75">
      <c r="U1195" s="159"/>
      <c r="V1195" s="159"/>
    </row>
    <row r="1196" spans="21:22" ht="12.75">
      <c r="U1196" s="159"/>
      <c r="V1196" s="159"/>
    </row>
    <row r="1197" spans="21:22" ht="12.75">
      <c r="U1197" s="159"/>
      <c r="V1197" s="159"/>
    </row>
    <row r="1198" spans="21:22" ht="12.75">
      <c r="U1198" s="159"/>
      <c r="V1198" s="159"/>
    </row>
    <row r="1199" spans="21:22" ht="12.75">
      <c r="U1199" s="159"/>
      <c r="V1199" s="159"/>
    </row>
    <row r="1200" spans="21:22" ht="12.75">
      <c r="U1200" s="159"/>
      <c r="V1200" s="159"/>
    </row>
    <row r="1201" spans="21:22" ht="12.75">
      <c r="U1201" s="159"/>
      <c r="V1201" s="159"/>
    </row>
    <row r="1202" spans="21:22" ht="12.75">
      <c r="U1202" s="159"/>
      <c r="V1202" s="159"/>
    </row>
    <row r="1203" spans="21:22" ht="12.75">
      <c r="U1203" s="159"/>
      <c r="V1203" s="159"/>
    </row>
    <row r="1204" spans="21:22" ht="12.75">
      <c r="U1204" s="159"/>
      <c r="V1204" s="159"/>
    </row>
    <row r="1205" spans="21:22" ht="12.75">
      <c r="U1205" s="159"/>
      <c r="V1205" s="159"/>
    </row>
    <row r="1206" spans="21:22" ht="12.75">
      <c r="U1206" s="159"/>
      <c r="V1206" s="159"/>
    </row>
    <row r="1207" spans="21:22" ht="12.75">
      <c r="U1207" s="159"/>
      <c r="V1207" s="159"/>
    </row>
    <row r="1208" spans="21:22" ht="12.75">
      <c r="U1208" s="159"/>
      <c r="V1208" s="159"/>
    </row>
    <row r="1209" spans="21:22" ht="12.75">
      <c r="U1209" s="159"/>
      <c r="V1209" s="159"/>
    </row>
    <row r="1210" spans="21:22" ht="12.75">
      <c r="U1210" s="159"/>
      <c r="V1210" s="159"/>
    </row>
    <row r="1211" spans="21:22" ht="12.75">
      <c r="U1211" s="159"/>
      <c r="V1211" s="159"/>
    </row>
    <row r="1212" spans="21:22" ht="12.75">
      <c r="U1212" s="159"/>
      <c r="V1212" s="159"/>
    </row>
    <row r="1213" spans="21:22" ht="12.75">
      <c r="U1213" s="159"/>
      <c r="V1213" s="159"/>
    </row>
    <row r="1214" spans="21:22" ht="12.75">
      <c r="U1214" s="159"/>
      <c r="V1214" s="159"/>
    </row>
    <row r="1215" spans="21:22" ht="12.75">
      <c r="U1215" s="159"/>
      <c r="V1215" s="159"/>
    </row>
    <row r="1216" spans="21:22" ht="12.75">
      <c r="U1216" s="159"/>
      <c r="V1216" s="159"/>
    </row>
    <row r="1217" spans="21:22" ht="12.75">
      <c r="U1217" s="159"/>
      <c r="V1217" s="159"/>
    </row>
    <row r="1218" spans="21:22" ht="12.75">
      <c r="U1218" s="159"/>
      <c r="V1218" s="159"/>
    </row>
    <row r="1219" spans="21:22" ht="12.75">
      <c r="U1219" s="159"/>
      <c r="V1219" s="159"/>
    </row>
    <row r="1220" spans="21:22" ht="12.75">
      <c r="U1220" s="159"/>
      <c r="V1220" s="159"/>
    </row>
    <row r="1221" spans="21:22" ht="12.75">
      <c r="U1221" s="159"/>
      <c r="V1221" s="159"/>
    </row>
    <row r="1222" spans="21:22" ht="12.75">
      <c r="U1222" s="159"/>
      <c r="V1222" s="159"/>
    </row>
    <row r="1223" spans="21:22" ht="12.75">
      <c r="U1223" s="159"/>
      <c r="V1223" s="159"/>
    </row>
    <row r="1224" spans="21:22" ht="12.75">
      <c r="U1224" s="159"/>
      <c r="V1224" s="159"/>
    </row>
    <row r="1225" spans="21:22" ht="12.75">
      <c r="U1225" s="159"/>
      <c r="V1225" s="159"/>
    </row>
    <row r="1226" spans="21:22" ht="12.75">
      <c r="U1226" s="159"/>
      <c r="V1226" s="159"/>
    </row>
    <row r="1227" spans="21:22" ht="12.75">
      <c r="U1227" s="159"/>
      <c r="V1227" s="159"/>
    </row>
    <row r="1228" spans="21:22" ht="12.75">
      <c r="U1228" s="159"/>
      <c r="V1228" s="159"/>
    </row>
    <row r="1229" spans="21:22" ht="12.75">
      <c r="U1229" s="159"/>
      <c r="V1229" s="159"/>
    </row>
    <row r="1230" spans="21:22" ht="12.75">
      <c r="U1230" s="159"/>
      <c r="V1230" s="159"/>
    </row>
    <row r="1231" spans="21:22" ht="12.75">
      <c r="U1231" s="159"/>
      <c r="V1231" s="159"/>
    </row>
    <row r="1232" spans="21:22" ht="12.75">
      <c r="U1232" s="159"/>
      <c r="V1232" s="159"/>
    </row>
    <row r="1233" spans="21:22" ht="12.75">
      <c r="U1233" s="159"/>
      <c r="V1233" s="159"/>
    </row>
    <row r="1234" spans="21:22" ht="12.75">
      <c r="U1234" s="159"/>
      <c r="V1234" s="159"/>
    </row>
    <row r="1235" spans="21:22" ht="12.75">
      <c r="U1235" s="159"/>
      <c r="V1235" s="159"/>
    </row>
    <row r="1236" spans="21:22" ht="12.75">
      <c r="U1236" s="159"/>
      <c r="V1236" s="159"/>
    </row>
    <row r="1237" spans="21:22" ht="12.75">
      <c r="U1237" s="159"/>
      <c r="V1237" s="159"/>
    </row>
    <row r="1238" spans="21:22" ht="12.75">
      <c r="U1238" s="159"/>
      <c r="V1238" s="159"/>
    </row>
    <row r="1239" spans="21:22" ht="12.75">
      <c r="U1239" s="159"/>
      <c r="V1239" s="159"/>
    </row>
    <row r="1240" spans="21:22" ht="12.75">
      <c r="U1240" s="159"/>
      <c r="V1240" s="159"/>
    </row>
    <row r="1241" spans="21:22" ht="12.75">
      <c r="U1241" s="159"/>
      <c r="V1241" s="159"/>
    </row>
    <row r="1242" spans="21:22" ht="12.75">
      <c r="U1242" s="159"/>
      <c r="V1242" s="159"/>
    </row>
    <row r="1243" spans="21:22" ht="12.75">
      <c r="U1243" s="159"/>
      <c r="V1243" s="159"/>
    </row>
    <row r="1244" spans="21:22" ht="12.75">
      <c r="U1244" s="159"/>
      <c r="V1244" s="159"/>
    </row>
    <row r="1245" spans="21:22" ht="12.75">
      <c r="U1245" s="159"/>
      <c r="V1245" s="159"/>
    </row>
    <row r="1246" spans="21:22" ht="12.75">
      <c r="U1246" s="159"/>
      <c r="V1246" s="159"/>
    </row>
    <row r="1247" spans="21:22" ht="12.75">
      <c r="U1247" s="159"/>
      <c r="V1247" s="159"/>
    </row>
    <row r="1248" spans="21:22" ht="12.75">
      <c r="U1248" s="159"/>
      <c r="V1248" s="159"/>
    </row>
    <row r="1249" spans="21:22" ht="12.75">
      <c r="U1249" s="159"/>
      <c r="V1249" s="159"/>
    </row>
    <row r="1250" spans="21:22" ht="12.75">
      <c r="U1250" s="159"/>
      <c r="V1250" s="159"/>
    </row>
    <row r="1251" spans="21:22" ht="12.75">
      <c r="U1251" s="159"/>
      <c r="V1251" s="159"/>
    </row>
    <row r="1252" spans="21:22" ht="12.75">
      <c r="U1252" s="159"/>
      <c r="V1252" s="159"/>
    </row>
    <row r="1253" spans="21:22" ht="12.75">
      <c r="U1253" s="159"/>
      <c r="V1253" s="159"/>
    </row>
    <row r="1254" spans="21:22" ht="12.75">
      <c r="U1254" s="159"/>
      <c r="V1254" s="159"/>
    </row>
    <row r="1255" spans="21:22" ht="12.75">
      <c r="U1255" s="159"/>
      <c r="V1255" s="159"/>
    </row>
    <row r="1256" spans="21:22" ht="12.75">
      <c r="U1256" s="159"/>
      <c r="V1256" s="159"/>
    </row>
    <row r="1257" spans="21:22" ht="12.75">
      <c r="U1257" s="159"/>
      <c r="V1257" s="159"/>
    </row>
    <row r="1258" spans="21:22" ht="12.75">
      <c r="U1258" s="159"/>
      <c r="V1258" s="159"/>
    </row>
    <row r="1259" spans="21:22" ht="12.75">
      <c r="U1259" s="159"/>
      <c r="V1259" s="159"/>
    </row>
    <row r="1260" spans="21:22" ht="12.75">
      <c r="U1260" s="159"/>
      <c r="V1260" s="159"/>
    </row>
    <row r="1261" spans="21:22" ht="12.75">
      <c r="U1261" s="159"/>
      <c r="V1261" s="159"/>
    </row>
    <row r="1262" spans="21:22" ht="12.75">
      <c r="U1262" s="159"/>
      <c r="V1262" s="159"/>
    </row>
    <row r="1263" spans="21:22" ht="12.75">
      <c r="U1263" s="159"/>
      <c r="V1263" s="159"/>
    </row>
    <row r="1264" spans="21:22" ht="12.75">
      <c r="U1264" s="159"/>
      <c r="V1264" s="159"/>
    </row>
    <row r="1265" spans="21:22" ht="12.75">
      <c r="U1265" s="159"/>
      <c r="V1265" s="159"/>
    </row>
    <row r="1266" spans="21:22" ht="12.75">
      <c r="U1266" s="159"/>
      <c r="V1266" s="159"/>
    </row>
    <row r="1267" spans="21:22" ht="12.75">
      <c r="U1267" s="159"/>
      <c r="V1267" s="159"/>
    </row>
    <row r="1268" spans="21:22" ht="12.75">
      <c r="U1268" s="159"/>
      <c r="V1268" s="159"/>
    </row>
    <row r="1269" spans="21:22" ht="12.75">
      <c r="U1269" s="159"/>
      <c r="V1269" s="159"/>
    </row>
    <row r="1270" spans="21:22" ht="12.75">
      <c r="U1270" s="159"/>
      <c r="V1270" s="159"/>
    </row>
    <row r="1271" spans="21:22" ht="12.75">
      <c r="U1271" s="159"/>
      <c r="V1271" s="159"/>
    </row>
    <row r="1272" spans="21:22" ht="12.75">
      <c r="U1272" s="159"/>
      <c r="V1272" s="159"/>
    </row>
    <row r="1273" spans="21:22" ht="12.75">
      <c r="U1273" s="159"/>
      <c r="V1273" s="159"/>
    </row>
    <row r="1274" spans="21:22" ht="12.75">
      <c r="U1274" s="159"/>
      <c r="V1274" s="159"/>
    </row>
    <row r="1275" spans="21:22" ht="12.75">
      <c r="U1275" s="159"/>
      <c r="V1275" s="159"/>
    </row>
    <row r="1276" spans="21:22" ht="12.75">
      <c r="U1276" s="159"/>
      <c r="V1276" s="159"/>
    </row>
    <row r="1277" spans="21:22" ht="12.75">
      <c r="U1277" s="159"/>
      <c r="V1277" s="159"/>
    </row>
    <row r="1278" spans="21:22" ht="12.75">
      <c r="U1278" s="159"/>
      <c r="V1278" s="159"/>
    </row>
    <row r="1279" spans="21:22" ht="12.75">
      <c r="U1279" s="159"/>
      <c r="V1279" s="159"/>
    </row>
    <row r="1280" spans="21:22" ht="12.75">
      <c r="U1280" s="159"/>
      <c r="V1280" s="159"/>
    </row>
    <row r="1281" spans="21:22" ht="12.75">
      <c r="U1281" s="159"/>
      <c r="V1281" s="159"/>
    </row>
    <row r="1282" spans="21:22" ht="12.75">
      <c r="U1282" s="159"/>
      <c r="V1282" s="159"/>
    </row>
    <row r="1283" spans="21:22" ht="12.75">
      <c r="U1283" s="159"/>
      <c r="V1283" s="159"/>
    </row>
    <row r="1284" spans="21:22" ht="12.75">
      <c r="U1284" s="159"/>
      <c r="V1284" s="159"/>
    </row>
    <row r="1285" spans="21:22" ht="12.75">
      <c r="U1285" s="159"/>
      <c r="V1285" s="159"/>
    </row>
    <row r="1286" spans="21:22" ht="12.75">
      <c r="U1286" s="159"/>
      <c r="V1286" s="159"/>
    </row>
    <row r="1287" spans="21:22" ht="12.75">
      <c r="U1287" s="159"/>
      <c r="V1287" s="159"/>
    </row>
    <row r="1288" spans="21:22" ht="12.75">
      <c r="U1288" s="159"/>
      <c r="V1288" s="159"/>
    </row>
    <row r="1289" spans="21:22" ht="12.75">
      <c r="U1289" s="159"/>
      <c r="V1289" s="159"/>
    </row>
    <row r="1290" spans="21:22" ht="12.75">
      <c r="U1290" s="159"/>
      <c r="V1290" s="159"/>
    </row>
    <row r="1291" spans="21:22" ht="12.75">
      <c r="U1291" s="159"/>
      <c r="V1291" s="159"/>
    </row>
    <row r="1292" spans="21:22" ht="12.75">
      <c r="U1292" s="159"/>
      <c r="V1292" s="159"/>
    </row>
    <row r="1293" spans="21:22" ht="12.75">
      <c r="U1293" s="159"/>
      <c r="V1293" s="159"/>
    </row>
    <row r="1294" spans="21:22" ht="12.75">
      <c r="U1294" s="159"/>
      <c r="V1294" s="159"/>
    </row>
    <row r="1295" spans="21:22" ht="12.75">
      <c r="U1295" s="159"/>
      <c r="V1295" s="159"/>
    </row>
    <row r="1296" spans="21:22" ht="12.75">
      <c r="U1296" s="159"/>
      <c r="V1296" s="159"/>
    </row>
    <row r="1297" spans="21:22" ht="12.75">
      <c r="U1297" s="159"/>
      <c r="V1297" s="159"/>
    </row>
    <row r="1298" spans="21:22" ht="12.75">
      <c r="U1298" s="159"/>
      <c r="V1298" s="159"/>
    </row>
    <row r="1299" spans="21:22" ht="12.75">
      <c r="U1299" s="159"/>
      <c r="V1299" s="159"/>
    </row>
    <row r="1300" spans="21:22" ht="12.75">
      <c r="U1300" s="159"/>
      <c r="V1300" s="159"/>
    </row>
    <row r="1301" spans="21:22" ht="12.75">
      <c r="U1301" s="159"/>
      <c r="V1301" s="159"/>
    </row>
    <row r="1302" spans="21:22" ht="12.75">
      <c r="U1302" s="159"/>
      <c r="V1302" s="159"/>
    </row>
    <row r="1303" spans="21:22" ht="12.75">
      <c r="U1303" s="159"/>
      <c r="V1303" s="159"/>
    </row>
    <row r="1304" spans="21:22" ht="12.75">
      <c r="U1304" s="159"/>
      <c r="V1304" s="159"/>
    </row>
    <row r="1305" spans="21:22" ht="12.75">
      <c r="U1305" s="159"/>
      <c r="V1305" s="159"/>
    </row>
    <row r="1306" spans="21:22" ht="12.75">
      <c r="U1306" s="159"/>
      <c r="V1306" s="159"/>
    </row>
    <row r="1307" spans="21:22" ht="12.75">
      <c r="U1307" s="159"/>
      <c r="V1307" s="159"/>
    </row>
    <row r="1308" spans="21:22" ht="12.75">
      <c r="U1308" s="159"/>
      <c r="V1308" s="159"/>
    </row>
    <row r="1309" spans="21:22" ht="12.75">
      <c r="U1309" s="159"/>
      <c r="V1309" s="159"/>
    </row>
    <row r="1310" spans="21:22" ht="12.75">
      <c r="U1310" s="159"/>
      <c r="V1310" s="159"/>
    </row>
    <row r="1311" spans="21:22" ht="12.75">
      <c r="U1311" s="159"/>
      <c r="V1311" s="159"/>
    </row>
    <row r="1312" spans="21:22" ht="12.75">
      <c r="U1312" s="159"/>
      <c r="V1312" s="159"/>
    </row>
    <row r="1313" spans="21:22" ht="12.75">
      <c r="U1313" s="159"/>
      <c r="V1313" s="159"/>
    </row>
    <row r="1314" spans="21:22" ht="12.75">
      <c r="U1314" s="159"/>
      <c r="V1314" s="159"/>
    </row>
    <row r="1315" spans="21:22" ht="12.75">
      <c r="U1315" s="159"/>
      <c r="V1315" s="159"/>
    </row>
    <row r="1316" spans="21:22" ht="12.75">
      <c r="U1316" s="159"/>
      <c r="V1316" s="159"/>
    </row>
    <row r="1317" spans="21:22" ht="12.75">
      <c r="U1317" s="159"/>
      <c r="V1317" s="159"/>
    </row>
    <row r="1318" spans="21:22" ht="12.75">
      <c r="U1318" s="159"/>
      <c r="V1318" s="159"/>
    </row>
    <row r="1319" spans="21:22" ht="12.75">
      <c r="U1319" s="159"/>
      <c r="V1319" s="159"/>
    </row>
    <row r="1320" spans="21:22" ht="12.75">
      <c r="U1320" s="159"/>
      <c r="V1320" s="159"/>
    </row>
    <row r="1321" spans="21:22" ht="12.75">
      <c r="U1321" s="159"/>
      <c r="V1321" s="159"/>
    </row>
    <row r="1322" spans="21:22" ht="12.75">
      <c r="U1322" s="159"/>
      <c r="V1322" s="159"/>
    </row>
    <row r="1323" spans="21:22" ht="12.75">
      <c r="U1323" s="159"/>
      <c r="V1323" s="159"/>
    </row>
    <row r="1324" spans="21:22" ht="12.75">
      <c r="U1324" s="159"/>
      <c r="V1324" s="159"/>
    </row>
    <row r="1325" spans="21:22" ht="12.75">
      <c r="U1325" s="159"/>
      <c r="V1325" s="159"/>
    </row>
    <row r="1326" spans="21:22" ht="12.75">
      <c r="U1326" s="159"/>
      <c r="V1326" s="159"/>
    </row>
    <row r="1327" spans="21:22" ht="12.75">
      <c r="U1327" s="159"/>
      <c r="V1327" s="159"/>
    </row>
    <row r="1328" spans="21:22" ht="12.75">
      <c r="U1328" s="159"/>
      <c r="V1328" s="159"/>
    </row>
    <row r="1329" spans="21:22" ht="12.75">
      <c r="U1329" s="159"/>
      <c r="V1329" s="159"/>
    </row>
    <row r="1330" spans="21:22" ht="12.75">
      <c r="U1330" s="159"/>
      <c r="V1330" s="159"/>
    </row>
    <row r="1331" spans="21:22" ht="12.75">
      <c r="U1331" s="159"/>
      <c r="V1331" s="159"/>
    </row>
    <row r="1332" spans="21:22" ht="12.75">
      <c r="U1332" s="159"/>
      <c r="V1332" s="159"/>
    </row>
    <row r="1333" spans="21:22" ht="12.75">
      <c r="U1333" s="159"/>
      <c r="V1333" s="159"/>
    </row>
    <row r="1334" spans="21:22" ht="12.75">
      <c r="U1334" s="159"/>
      <c r="V1334" s="159"/>
    </row>
    <row r="1335" spans="21:22" ht="12.75">
      <c r="U1335" s="159"/>
      <c r="V1335" s="159"/>
    </row>
    <row r="1336" spans="21:22" ht="12.75">
      <c r="U1336" s="159"/>
      <c r="V1336" s="159"/>
    </row>
    <row r="1337" spans="21:22" ht="12.75">
      <c r="U1337" s="159"/>
      <c r="V1337" s="159"/>
    </row>
    <row r="1338" spans="21:22" ht="12.75">
      <c r="U1338" s="159"/>
      <c r="V1338" s="159"/>
    </row>
    <row r="1339" spans="21:22" ht="12.75">
      <c r="U1339" s="159"/>
      <c r="V1339" s="159"/>
    </row>
    <row r="1340" spans="21:22" ht="12.75">
      <c r="U1340" s="159"/>
      <c r="V1340" s="159"/>
    </row>
    <row r="1341" spans="21:22" ht="12.75">
      <c r="U1341" s="159"/>
      <c r="V1341" s="159"/>
    </row>
    <row r="1342" spans="21:22" ht="12.75">
      <c r="U1342" s="159"/>
      <c r="V1342" s="159"/>
    </row>
    <row r="1343" spans="21:22" ht="12.75">
      <c r="U1343" s="159"/>
      <c r="V1343" s="159"/>
    </row>
    <row r="1344" spans="21:22" ht="12.75">
      <c r="U1344" s="159"/>
      <c r="V1344" s="159"/>
    </row>
    <row r="1345" spans="21:22" ht="12.75">
      <c r="U1345" s="159"/>
      <c r="V1345" s="159"/>
    </row>
    <row r="1346" spans="21:22" ht="12.75">
      <c r="U1346" s="159"/>
      <c r="V1346" s="159"/>
    </row>
    <row r="1347" spans="21:22" ht="12.75">
      <c r="U1347" s="159"/>
      <c r="V1347" s="159"/>
    </row>
    <row r="1348" spans="21:22" ht="12.75">
      <c r="U1348" s="159"/>
      <c r="V1348" s="159"/>
    </row>
    <row r="1349" spans="21:22" ht="12.75">
      <c r="U1349" s="159"/>
      <c r="V1349" s="159"/>
    </row>
    <row r="1350" spans="21:22" ht="12.75">
      <c r="U1350" s="159"/>
      <c r="V1350" s="159"/>
    </row>
    <row r="1351" spans="21:22" ht="12.75">
      <c r="U1351" s="159"/>
      <c r="V1351" s="159"/>
    </row>
    <row r="1352" spans="21:22" ht="12.75">
      <c r="U1352" s="159"/>
      <c r="V1352" s="159"/>
    </row>
    <row r="1353" spans="21:22" ht="12.75">
      <c r="U1353" s="159"/>
      <c r="V1353" s="159"/>
    </row>
    <row r="1354" spans="21:22" ht="12.75">
      <c r="U1354" s="159"/>
      <c r="V1354" s="159"/>
    </row>
    <row r="1355" spans="21:22" ht="12.75">
      <c r="U1355" s="159"/>
      <c r="V1355" s="159"/>
    </row>
    <row r="1356" spans="21:22" ht="12.75">
      <c r="U1356" s="159"/>
      <c r="V1356" s="159"/>
    </row>
    <row r="1357" spans="21:22" ht="12.75">
      <c r="U1357" s="159"/>
      <c r="V1357" s="159"/>
    </row>
    <row r="1358" spans="21:22" ht="12.75">
      <c r="U1358" s="159"/>
      <c r="V1358" s="159"/>
    </row>
    <row r="1359" spans="21:22" ht="12.75">
      <c r="U1359" s="159"/>
      <c r="V1359" s="159"/>
    </row>
    <row r="1360" spans="21:22" ht="12.75">
      <c r="U1360" s="159"/>
      <c r="V1360" s="159"/>
    </row>
    <row r="1361" spans="21:22" ht="12.75">
      <c r="U1361" s="159"/>
      <c r="V1361" s="159"/>
    </row>
    <row r="1362" spans="21:22" ht="12.75">
      <c r="U1362" s="159"/>
      <c r="V1362" s="159"/>
    </row>
    <row r="1363" spans="21:22" ht="12.75">
      <c r="U1363" s="159"/>
      <c r="V1363" s="159"/>
    </row>
    <row r="1364" spans="21:22" ht="12.75">
      <c r="U1364" s="159"/>
      <c r="V1364" s="159"/>
    </row>
    <row r="1365" spans="21:22" ht="12.75">
      <c r="U1365" s="159"/>
      <c r="V1365" s="159"/>
    </row>
    <row r="1366" spans="21:22" ht="12.75">
      <c r="U1366" s="159"/>
      <c r="V1366" s="159"/>
    </row>
    <row r="1367" spans="21:22" ht="12.75">
      <c r="U1367" s="159"/>
      <c r="V1367" s="159"/>
    </row>
    <row r="1368" spans="21:22" ht="12.75">
      <c r="U1368" s="159"/>
      <c r="V1368" s="159"/>
    </row>
    <row r="1369" spans="21:22" ht="12.75">
      <c r="U1369" s="159"/>
      <c r="V1369" s="159"/>
    </row>
    <row r="1370" spans="21:22" ht="12.75">
      <c r="U1370" s="159"/>
      <c r="V1370" s="159"/>
    </row>
    <row r="1371" spans="21:22" ht="12.75">
      <c r="U1371" s="159"/>
      <c r="V1371" s="159"/>
    </row>
    <row r="1372" spans="21:22" ht="12.75">
      <c r="U1372" s="159"/>
      <c r="V1372" s="159"/>
    </row>
    <row r="1373" spans="21:22" ht="12.75">
      <c r="U1373" s="159"/>
      <c r="V1373" s="159"/>
    </row>
    <row r="1374" spans="21:22" ht="12.75">
      <c r="U1374" s="159"/>
      <c r="V1374" s="159"/>
    </row>
    <row r="1375" spans="21:22" ht="12.75">
      <c r="U1375" s="159"/>
      <c r="V1375" s="159"/>
    </row>
    <row r="1376" spans="21:22" ht="12.75">
      <c r="U1376" s="159"/>
      <c r="V1376" s="159"/>
    </row>
    <row r="1377" spans="21:22" ht="12.75">
      <c r="U1377" s="159"/>
      <c r="V1377" s="159"/>
    </row>
    <row r="1378" spans="21:22" ht="12.75">
      <c r="U1378" s="159"/>
      <c r="V1378" s="159"/>
    </row>
    <row r="1379" spans="21:22" ht="12.75">
      <c r="U1379" s="159"/>
      <c r="V1379" s="159"/>
    </row>
    <row r="1380" spans="21:22" ht="12.75">
      <c r="U1380" s="159"/>
      <c r="V1380" s="159"/>
    </row>
    <row r="1381" spans="21:22" ht="12.75">
      <c r="U1381" s="159"/>
      <c r="V1381" s="159"/>
    </row>
    <row r="1382" spans="21:22" ht="12.75">
      <c r="U1382" s="159"/>
      <c r="V1382" s="159"/>
    </row>
    <row r="1383" spans="21:22" ht="12.75">
      <c r="U1383" s="159"/>
      <c r="V1383" s="159"/>
    </row>
    <row r="1384" spans="21:22" ht="12.75">
      <c r="U1384" s="159"/>
      <c r="V1384" s="159"/>
    </row>
    <row r="1385" spans="21:22" ht="12.75">
      <c r="U1385" s="159"/>
      <c r="V1385" s="159"/>
    </row>
    <row r="1386" spans="21:22" ht="12.75">
      <c r="U1386" s="159"/>
      <c r="V1386" s="159"/>
    </row>
    <row r="1387" spans="21:22" ht="12.75">
      <c r="U1387" s="159"/>
      <c r="V1387" s="159"/>
    </row>
    <row r="1388" spans="21:22" ht="12.75">
      <c r="U1388" s="159"/>
      <c r="V1388" s="159"/>
    </row>
    <row r="1389" spans="21:22" ht="12.75">
      <c r="U1389" s="159"/>
      <c r="V1389" s="159"/>
    </row>
    <row r="1390" spans="21:22" ht="12.75">
      <c r="U1390" s="159"/>
      <c r="V1390" s="159"/>
    </row>
    <row r="1391" spans="21:22" ht="12.75">
      <c r="U1391" s="159"/>
      <c r="V1391" s="159"/>
    </row>
    <row r="1392" spans="21:22" ht="12.75">
      <c r="U1392" s="159"/>
      <c r="V1392" s="159"/>
    </row>
    <row r="1393" spans="21:22" ht="12.75">
      <c r="U1393" s="159"/>
      <c r="V1393" s="159"/>
    </row>
    <row r="1394" spans="21:22" ht="12.75">
      <c r="U1394" s="159"/>
      <c r="V1394" s="159"/>
    </row>
    <row r="1395" spans="21:22" ht="12.75">
      <c r="U1395" s="159"/>
      <c r="V1395" s="159"/>
    </row>
    <row r="1396" spans="21:22" ht="12.75">
      <c r="U1396" s="159"/>
      <c r="V1396" s="159"/>
    </row>
    <row r="1397" spans="21:22" ht="12.75">
      <c r="U1397" s="159"/>
      <c r="V1397" s="159"/>
    </row>
    <row r="1398" spans="21:22" ht="12.75">
      <c r="U1398" s="159"/>
      <c r="V1398" s="159"/>
    </row>
    <row r="1399" spans="21:22" ht="12.75">
      <c r="U1399" s="159"/>
      <c r="V1399" s="159"/>
    </row>
    <row r="1400" spans="21:22" ht="12.75">
      <c r="U1400" s="159"/>
      <c r="V1400" s="159"/>
    </row>
    <row r="1401" spans="21:22" ht="12.75">
      <c r="U1401" s="159"/>
      <c r="V1401" s="159"/>
    </row>
    <row r="1402" spans="21:22" ht="12.75">
      <c r="U1402" s="159"/>
      <c r="V1402" s="159"/>
    </row>
    <row r="1403" spans="21:22" ht="12.75">
      <c r="U1403" s="159"/>
      <c r="V1403" s="159"/>
    </row>
    <row r="1404" spans="21:22" ht="12.75">
      <c r="U1404" s="159"/>
      <c r="V1404" s="159"/>
    </row>
    <row r="1405" spans="21:22" ht="12.75">
      <c r="U1405" s="159"/>
      <c r="V1405" s="159"/>
    </row>
    <row r="1406" spans="21:22" ht="12.75">
      <c r="U1406" s="159"/>
      <c r="V1406" s="159"/>
    </row>
    <row r="1407" spans="21:22" ht="12.75">
      <c r="U1407" s="159"/>
      <c r="V1407" s="159"/>
    </row>
    <row r="1408" spans="21:22" ht="12.75">
      <c r="U1408" s="159"/>
      <c r="V1408" s="159"/>
    </row>
    <row r="1409" spans="21:22" ht="12.75">
      <c r="U1409" s="159"/>
      <c r="V1409" s="159"/>
    </row>
    <row r="1410" spans="21:22" ht="12.75">
      <c r="U1410" s="159"/>
      <c r="V1410" s="159"/>
    </row>
    <row r="1411" spans="21:22" ht="12.75">
      <c r="U1411" s="159"/>
      <c r="V1411" s="159"/>
    </row>
    <row r="1412" spans="21:22" ht="12.75">
      <c r="U1412" s="159"/>
      <c r="V1412" s="159"/>
    </row>
    <row r="1413" spans="21:22" ht="12.75">
      <c r="U1413" s="159"/>
      <c r="V1413" s="159"/>
    </row>
    <row r="1414" spans="21:22" ht="12.75">
      <c r="U1414" s="159"/>
      <c r="V1414" s="159"/>
    </row>
    <row r="1415" spans="21:22" ht="12.75">
      <c r="U1415" s="159"/>
      <c r="V1415" s="159"/>
    </row>
    <row r="1416" spans="21:22" ht="12.75">
      <c r="U1416" s="159"/>
      <c r="V1416" s="159"/>
    </row>
    <row r="1417" spans="21:22" ht="12.75">
      <c r="U1417" s="159"/>
      <c r="V1417" s="159"/>
    </row>
    <row r="1418" spans="21:22" ht="12.75">
      <c r="U1418" s="159"/>
      <c r="V1418" s="159"/>
    </row>
    <row r="1419" spans="21:22" ht="12.75">
      <c r="U1419" s="159"/>
      <c r="V1419" s="159"/>
    </row>
    <row r="1420" spans="21:22" ht="12.75">
      <c r="U1420" s="159"/>
      <c r="V1420" s="159"/>
    </row>
    <row r="1421" spans="21:22" ht="12.75">
      <c r="U1421" s="159"/>
      <c r="V1421" s="159"/>
    </row>
    <row r="1422" spans="21:22" ht="12.75">
      <c r="U1422" s="159"/>
      <c r="V1422" s="159"/>
    </row>
    <row r="1423" spans="21:22" ht="12.75">
      <c r="U1423" s="159"/>
      <c r="V1423" s="159"/>
    </row>
    <row r="1424" spans="21:22" ht="12.75">
      <c r="U1424" s="159"/>
      <c r="V1424" s="159"/>
    </row>
    <row r="1425" spans="21:22" ht="12.75">
      <c r="U1425" s="159"/>
      <c r="V1425" s="159"/>
    </row>
    <row r="1426" spans="21:22" ht="12.75">
      <c r="U1426" s="159"/>
      <c r="V1426" s="159"/>
    </row>
    <row r="1427" spans="21:22" ht="12.75">
      <c r="U1427" s="159"/>
      <c r="V1427" s="159"/>
    </row>
    <row r="1428" spans="21:22" ht="12.75">
      <c r="U1428" s="159"/>
      <c r="V1428" s="159"/>
    </row>
    <row r="1429" spans="21:22" ht="12.75">
      <c r="U1429" s="159"/>
      <c r="V1429" s="159"/>
    </row>
    <row r="1430" spans="21:22" ht="12.75">
      <c r="U1430" s="159"/>
      <c r="V1430" s="159"/>
    </row>
    <row r="1431" spans="21:22" ht="12.75">
      <c r="U1431" s="159"/>
      <c r="V1431" s="159"/>
    </row>
    <row r="1432" spans="21:22" ht="12.75">
      <c r="U1432" s="159"/>
      <c r="V1432" s="159"/>
    </row>
    <row r="1433" spans="21:22" ht="12.75">
      <c r="U1433" s="159"/>
      <c r="V1433" s="159"/>
    </row>
    <row r="1434" spans="21:22" ht="12.75">
      <c r="U1434" s="159"/>
      <c r="V1434" s="159"/>
    </row>
    <row r="1435" spans="21:22" ht="12.75">
      <c r="U1435" s="159"/>
      <c r="V1435" s="159"/>
    </row>
    <row r="1436" spans="21:22" ht="12.75">
      <c r="U1436" s="159"/>
      <c r="V1436" s="159"/>
    </row>
    <row r="1437" spans="21:22" ht="12.75">
      <c r="U1437" s="159"/>
      <c r="V1437" s="159"/>
    </row>
    <row r="1438" spans="21:22" ht="12.75">
      <c r="U1438" s="159"/>
      <c r="V1438" s="159"/>
    </row>
    <row r="1439" spans="21:22" ht="12.75">
      <c r="U1439" s="159"/>
      <c r="V1439" s="159"/>
    </row>
    <row r="1440" spans="21:22" ht="12.75">
      <c r="U1440" s="159"/>
      <c r="V1440" s="160"/>
    </row>
    <row r="1441" ht="12.75">
      <c r="U1441" s="159"/>
    </row>
    <row r="1442" ht="12.75">
      <c r="U1442" s="159"/>
    </row>
    <row r="1443" ht="12.75">
      <c r="U1443" s="159"/>
    </row>
    <row r="1444" ht="12.75">
      <c r="U1444" s="159"/>
    </row>
    <row r="1445" ht="12.75">
      <c r="U1445" s="159"/>
    </row>
    <row r="1446" ht="12.75">
      <c r="U1446" s="159"/>
    </row>
    <row r="1447" ht="12.75">
      <c r="U1447" s="159"/>
    </row>
    <row r="1448" ht="12.75">
      <c r="U1448" s="159"/>
    </row>
    <row r="1449" ht="12.75">
      <c r="U1449" s="159"/>
    </row>
    <row r="1450" ht="12.75">
      <c r="U1450" s="159"/>
    </row>
    <row r="1451" ht="12.75">
      <c r="U1451" s="159"/>
    </row>
    <row r="1452" ht="12.75">
      <c r="U1452" s="159"/>
    </row>
    <row r="1453" ht="12.75">
      <c r="U1453" s="159"/>
    </row>
    <row r="1454" ht="12.75">
      <c r="U1454" s="159"/>
    </row>
    <row r="1455" ht="12.75">
      <c r="U1455" s="159"/>
    </row>
    <row r="1456" ht="12.75">
      <c r="U1456" s="159"/>
    </row>
    <row r="1457" ht="12.75">
      <c r="U1457" s="159"/>
    </row>
    <row r="1458" ht="12.75">
      <c r="U1458" s="159"/>
    </row>
    <row r="1459" ht="12.75">
      <c r="U1459" s="159"/>
    </row>
    <row r="1460" ht="12.75">
      <c r="U1460" s="159"/>
    </row>
    <row r="1461" ht="12.75">
      <c r="U1461" s="159"/>
    </row>
    <row r="1462" ht="12.75">
      <c r="U1462" s="159"/>
    </row>
    <row r="1463" ht="12.75">
      <c r="U1463" s="159"/>
    </row>
    <row r="1464" ht="12.75">
      <c r="U1464" s="159"/>
    </row>
    <row r="1465" ht="12.75">
      <c r="U1465" s="159"/>
    </row>
    <row r="1466" ht="12.75">
      <c r="U1466" s="159"/>
    </row>
    <row r="1467" ht="12.75">
      <c r="U1467" s="159"/>
    </row>
    <row r="1468" ht="12.75">
      <c r="U1468" s="159"/>
    </row>
    <row r="1469" ht="12.75">
      <c r="U1469" s="159"/>
    </row>
    <row r="1470" ht="12.75">
      <c r="U1470" s="159"/>
    </row>
    <row r="1471" ht="12.75">
      <c r="U1471" s="159"/>
    </row>
    <row r="1472" ht="12.75">
      <c r="U1472" s="159"/>
    </row>
    <row r="1473" ht="12.75">
      <c r="U1473" s="159"/>
    </row>
    <row r="1474" ht="12.75">
      <c r="U1474" s="159"/>
    </row>
    <row r="1475" ht="12.75">
      <c r="U1475" s="159"/>
    </row>
    <row r="1476" ht="12.75">
      <c r="U1476" s="159"/>
    </row>
    <row r="1477" ht="12.75">
      <c r="U1477" s="159"/>
    </row>
    <row r="1478" ht="12.75">
      <c r="U1478" s="159"/>
    </row>
    <row r="1479" ht="12.75">
      <c r="U1479" s="159"/>
    </row>
    <row r="1480" ht="12.75">
      <c r="U1480" s="159"/>
    </row>
    <row r="1481" ht="12.75">
      <c r="U1481" s="159"/>
    </row>
    <row r="1482" ht="12.75">
      <c r="U1482" s="159"/>
    </row>
    <row r="1483" ht="12.75">
      <c r="U1483" s="159"/>
    </row>
    <row r="1484" ht="12.75">
      <c r="U1484" s="159"/>
    </row>
    <row r="1485" ht="12.75">
      <c r="U1485" s="159"/>
    </row>
    <row r="1486" ht="12.75">
      <c r="U1486" s="159"/>
    </row>
    <row r="1487" ht="12.75">
      <c r="U1487" s="159"/>
    </row>
    <row r="1488" ht="12.75">
      <c r="U1488" s="159"/>
    </row>
    <row r="1489" ht="12.75">
      <c r="U1489" s="159"/>
    </row>
    <row r="1490" ht="12.75">
      <c r="U1490" s="159"/>
    </row>
    <row r="1491" ht="12.75">
      <c r="U1491" s="159"/>
    </row>
    <row r="1492" ht="12.75">
      <c r="U1492" s="159"/>
    </row>
    <row r="1493" ht="12.75">
      <c r="U1493" s="159"/>
    </row>
    <row r="1494" ht="12.75">
      <c r="U1494" s="159"/>
    </row>
    <row r="1495" ht="12.75">
      <c r="U1495" s="159"/>
    </row>
    <row r="1496" ht="12.75">
      <c r="U1496" s="159"/>
    </row>
    <row r="1497" ht="12.75">
      <c r="U1497" s="159"/>
    </row>
    <row r="1498" ht="12.75">
      <c r="U1498" s="159"/>
    </row>
    <row r="1499" ht="12.75">
      <c r="U1499" s="159"/>
    </row>
    <row r="1500" ht="12.75">
      <c r="U1500" s="159"/>
    </row>
    <row r="1501" ht="12.75">
      <c r="U1501" s="159"/>
    </row>
    <row r="1502" ht="12.75">
      <c r="U1502" s="159"/>
    </row>
    <row r="1503" ht="12.75">
      <c r="U1503" s="159"/>
    </row>
    <row r="1504" ht="12.75">
      <c r="U1504" s="159"/>
    </row>
    <row r="1505" ht="12.75">
      <c r="U1505" s="159"/>
    </row>
    <row r="1506" ht="12.75">
      <c r="U1506" s="159"/>
    </row>
    <row r="1507" ht="12.75">
      <c r="U1507" s="159"/>
    </row>
    <row r="1508" ht="12.75">
      <c r="U1508" s="159"/>
    </row>
    <row r="1509" ht="12.75">
      <c r="U1509" s="159"/>
    </row>
    <row r="1510" ht="12.75">
      <c r="U1510" s="159"/>
    </row>
    <row r="1511" ht="12.75">
      <c r="U1511" s="159"/>
    </row>
    <row r="1512" ht="12.75">
      <c r="U1512" s="159"/>
    </row>
    <row r="1513" ht="12.75">
      <c r="U1513" s="159"/>
    </row>
    <row r="1514" ht="12.75">
      <c r="U1514" s="159"/>
    </row>
    <row r="1515" ht="12.75">
      <c r="U1515" s="159"/>
    </row>
    <row r="1516" ht="12.75">
      <c r="U1516" s="159"/>
    </row>
    <row r="1517" ht="12.75">
      <c r="U1517" s="159"/>
    </row>
    <row r="1518" ht="12.75">
      <c r="U1518" s="159"/>
    </row>
    <row r="1519" ht="12.75">
      <c r="U1519" s="159"/>
    </row>
    <row r="1520" ht="12.75">
      <c r="U1520" s="159"/>
    </row>
    <row r="1521" ht="12.75">
      <c r="U1521" s="159"/>
    </row>
    <row r="1522" ht="12.75">
      <c r="U1522" s="159"/>
    </row>
    <row r="1523" ht="12.75">
      <c r="U1523" s="159"/>
    </row>
    <row r="1524" ht="12.75">
      <c r="U1524" s="159"/>
    </row>
    <row r="1525" ht="12.75">
      <c r="U1525" s="159"/>
    </row>
    <row r="1526" ht="12.75">
      <c r="U1526" s="159"/>
    </row>
    <row r="1527" ht="12.75">
      <c r="U1527" s="159"/>
    </row>
    <row r="1528" ht="12.75">
      <c r="U1528" s="159"/>
    </row>
    <row r="1529" ht="12.75">
      <c r="U1529" s="159"/>
    </row>
    <row r="1530" ht="12.75">
      <c r="U1530" s="159"/>
    </row>
    <row r="1531" ht="12.75">
      <c r="U1531" s="159"/>
    </row>
    <row r="1532" ht="12.75">
      <c r="U1532" s="159"/>
    </row>
    <row r="1533" ht="12.75">
      <c r="U1533" s="159"/>
    </row>
    <row r="1534" ht="12.75">
      <c r="U1534" s="159"/>
    </row>
    <row r="1535" ht="12.75">
      <c r="U1535" s="159"/>
    </row>
    <row r="1536" ht="12.75">
      <c r="U1536" s="159"/>
    </row>
    <row r="1537" ht="12.75">
      <c r="U1537" s="159"/>
    </row>
    <row r="1538" ht="12.75">
      <c r="U1538" s="159"/>
    </row>
    <row r="1539" ht="12.75">
      <c r="U1539" s="159"/>
    </row>
    <row r="1540" ht="12.75">
      <c r="U1540" s="159"/>
    </row>
    <row r="1541" ht="12.75">
      <c r="U1541" s="159"/>
    </row>
    <row r="1542" ht="12.75">
      <c r="U1542" s="159"/>
    </row>
    <row r="1543" ht="12.75">
      <c r="U1543" s="159"/>
    </row>
    <row r="1544" ht="12.75">
      <c r="U1544" s="159"/>
    </row>
    <row r="1545" ht="12.75">
      <c r="U1545" s="159"/>
    </row>
    <row r="1546" ht="12.75">
      <c r="U1546" s="159"/>
    </row>
    <row r="1547" ht="12.75">
      <c r="U1547" s="159"/>
    </row>
    <row r="1548" ht="12.75">
      <c r="U1548" s="159"/>
    </row>
    <row r="1549" ht="12.75">
      <c r="U1549" s="159"/>
    </row>
    <row r="1550" ht="12.75">
      <c r="U1550" s="159"/>
    </row>
    <row r="1551" ht="12.75">
      <c r="U1551" s="159"/>
    </row>
    <row r="1552" ht="12.75">
      <c r="U1552" s="159"/>
    </row>
    <row r="1553" ht="12.75">
      <c r="U1553" s="159"/>
    </row>
    <row r="1554" ht="12.75">
      <c r="U1554" s="159"/>
    </row>
    <row r="1555" ht="12.75">
      <c r="U1555" s="159"/>
    </row>
    <row r="1556" ht="12.75">
      <c r="U1556" s="159"/>
    </row>
    <row r="1557" ht="12.75">
      <c r="U1557" s="159"/>
    </row>
    <row r="1558" ht="12.75">
      <c r="U1558" s="159"/>
    </row>
    <row r="1559" ht="12.75">
      <c r="U1559" s="159"/>
    </row>
    <row r="1560" ht="12.75">
      <c r="U1560" s="159"/>
    </row>
    <row r="1561" ht="12.75">
      <c r="U1561" s="159"/>
    </row>
    <row r="1562" ht="12.75">
      <c r="U1562" s="159"/>
    </row>
    <row r="1563" ht="12.75">
      <c r="U1563" s="159"/>
    </row>
    <row r="1564" ht="12.75">
      <c r="U1564" s="159"/>
    </row>
    <row r="1565" ht="12.75">
      <c r="U1565" s="159"/>
    </row>
    <row r="1566" ht="12.75">
      <c r="U1566" s="159"/>
    </row>
    <row r="1567" ht="12.75">
      <c r="U1567" s="159"/>
    </row>
    <row r="1568" ht="12.75">
      <c r="U1568" s="159"/>
    </row>
    <row r="1569" ht="12.75">
      <c r="U1569" s="159"/>
    </row>
    <row r="1570" ht="12.75">
      <c r="U1570" s="159"/>
    </row>
    <row r="1571" ht="12.75">
      <c r="U1571" s="159"/>
    </row>
    <row r="1572" ht="12.75">
      <c r="U1572" s="159"/>
    </row>
    <row r="1573" ht="12.75">
      <c r="U1573" s="159"/>
    </row>
    <row r="1574" ht="12.75">
      <c r="U1574" s="159"/>
    </row>
    <row r="1575" ht="12.75">
      <c r="U1575" s="159"/>
    </row>
    <row r="1576" ht="12.75">
      <c r="U1576" s="159"/>
    </row>
    <row r="1577" ht="12.75">
      <c r="U1577" s="159"/>
    </row>
    <row r="1578" ht="12.75">
      <c r="U1578" s="159"/>
    </row>
    <row r="1579" ht="12.75">
      <c r="U1579" s="159"/>
    </row>
    <row r="1580" ht="12.75">
      <c r="U1580" s="159"/>
    </row>
    <row r="1581" ht="12.75">
      <c r="U1581" s="159"/>
    </row>
    <row r="1582" ht="12.75">
      <c r="U1582" s="159"/>
    </row>
    <row r="1583" ht="12.75">
      <c r="U1583" s="159"/>
    </row>
    <row r="1584" ht="12.75">
      <c r="U1584" s="159"/>
    </row>
    <row r="1585" ht="12.75">
      <c r="U1585" s="159"/>
    </row>
    <row r="1586" ht="12.75">
      <c r="U1586" s="159"/>
    </row>
    <row r="1587" ht="12.75">
      <c r="U1587" s="159"/>
    </row>
    <row r="1588" ht="12.75">
      <c r="U1588" s="159"/>
    </row>
    <row r="1589" ht="12.75">
      <c r="U1589" s="159"/>
    </row>
    <row r="1590" ht="12.75">
      <c r="U1590" s="159"/>
    </row>
    <row r="1591" ht="12.75">
      <c r="U1591" s="159"/>
    </row>
    <row r="1592" ht="12.75">
      <c r="U1592" s="159"/>
    </row>
    <row r="1593" ht="12.75">
      <c r="U1593" s="159"/>
    </row>
    <row r="1594" ht="12.75">
      <c r="U1594" s="159"/>
    </row>
    <row r="1595" ht="12.75">
      <c r="U1595" s="159"/>
    </row>
    <row r="1596" ht="12.75">
      <c r="U1596" s="159"/>
    </row>
    <row r="1597" ht="12.75">
      <c r="U1597" s="159"/>
    </row>
    <row r="1598" ht="12.75">
      <c r="U1598" s="159"/>
    </row>
    <row r="1599" ht="12.75">
      <c r="U1599" s="159"/>
    </row>
    <row r="1600" ht="12.75">
      <c r="U1600" s="159"/>
    </row>
    <row r="1601" ht="12.75">
      <c r="U1601" s="159"/>
    </row>
    <row r="1602" ht="12.75">
      <c r="U1602" s="159"/>
    </row>
    <row r="1603" ht="12.75">
      <c r="U1603" s="159"/>
    </row>
    <row r="1604" ht="12.75">
      <c r="U1604" s="159"/>
    </row>
    <row r="1605" ht="12.75">
      <c r="U1605" s="159"/>
    </row>
    <row r="1606" ht="12.75">
      <c r="U1606" s="159"/>
    </row>
    <row r="1607" ht="12.75">
      <c r="U1607" s="159"/>
    </row>
    <row r="1608" ht="12.75">
      <c r="U1608" s="159"/>
    </row>
    <row r="1609" ht="12.75">
      <c r="U1609" s="159"/>
    </row>
    <row r="1610" ht="12.75">
      <c r="U1610" s="159"/>
    </row>
    <row r="1611" ht="12.75">
      <c r="U1611" s="159"/>
    </row>
    <row r="1612" ht="12.75">
      <c r="U1612" s="159"/>
    </row>
    <row r="1613" ht="12.75">
      <c r="U1613" s="159"/>
    </row>
    <row r="1614" ht="12.75">
      <c r="U1614" s="159"/>
    </row>
    <row r="1615" ht="12.75">
      <c r="U1615" s="159"/>
    </row>
    <row r="1616" ht="12.75">
      <c r="U1616" s="159"/>
    </row>
    <row r="1617" ht="12.75">
      <c r="U1617" s="159"/>
    </row>
    <row r="1618" ht="12.75">
      <c r="U1618" s="159"/>
    </row>
    <row r="1619" ht="12.75">
      <c r="U1619" s="159"/>
    </row>
    <row r="1620" ht="12.75">
      <c r="U1620" s="159"/>
    </row>
    <row r="1621" ht="12.75">
      <c r="U1621" s="159"/>
    </row>
    <row r="1622" ht="12.75">
      <c r="U1622" s="159"/>
    </row>
    <row r="1623" ht="12.75">
      <c r="U1623" s="159"/>
    </row>
    <row r="1624" ht="12.75">
      <c r="U1624" s="159"/>
    </row>
    <row r="1625" ht="12.75">
      <c r="U1625" s="159"/>
    </row>
    <row r="1626" ht="12.75">
      <c r="U1626" s="159"/>
    </row>
    <row r="1627" ht="12.75">
      <c r="U1627" s="159"/>
    </row>
    <row r="1628" ht="12.75">
      <c r="U1628" s="159"/>
    </row>
    <row r="1629" ht="12.75">
      <c r="U1629" s="159"/>
    </row>
    <row r="1630" ht="12.75">
      <c r="U1630" s="159"/>
    </row>
    <row r="1631" ht="12.75">
      <c r="U1631" s="159"/>
    </row>
    <row r="1632" ht="12.75">
      <c r="U1632" s="159"/>
    </row>
    <row r="1633" ht="12.75">
      <c r="U1633" s="159"/>
    </row>
    <row r="1634" ht="12.75">
      <c r="U1634" s="159"/>
    </row>
    <row r="1635" ht="12.75">
      <c r="U1635" s="159"/>
    </row>
    <row r="1636" ht="12.75">
      <c r="U1636" s="159"/>
    </row>
    <row r="1637" ht="12.75">
      <c r="U1637" s="159"/>
    </row>
    <row r="1638" ht="12.75">
      <c r="U1638" s="159"/>
    </row>
    <row r="1639" ht="12.75">
      <c r="U1639" s="159"/>
    </row>
    <row r="1640" ht="12.75">
      <c r="U1640" s="159"/>
    </row>
    <row r="1641" ht="12.75">
      <c r="U1641" s="159"/>
    </row>
    <row r="1642" ht="12.75">
      <c r="U1642" s="159"/>
    </row>
    <row r="1643" ht="12.75">
      <c r="U1643" s="159"/>
    </row>
    <row r="1644" ht="12.75">
      <c r="U1644" s="159"/>
    </row>
    <row r="1645" ht="12.75">
      <c r="U1645" s="159"/>
    </row>
    <row r="1646" ht="12.75">
      <c r="U1646" s="159"/>
    </row>
    <row r="1647" ht="12.75">
      <c r="U1647" s="159"/>
    </row>
    <row r="1648" ht="12.75">
      <c r="U1648" s="159"/>
    </row>
    <row r="1649" ht="12.75">
      <c r="U1649" s="159"/>
    </row>
    <row r="1650" ht="12.75">
      <c r="U1650" s="159"/>
    </row>
    <row r="1651" ht="12.75">
      <c r="U1651" s="159"/>
    </row>
    <row r="1652" ht="12.75">
      <c r="U1652" s="159"/>
    </row>
    <row r="1653" ht="12.75">
      <c r="U1653" s="159"/>
    </row>
    <row r="1654" ht="12.75">
      <c r="U1654" s="159"/>
    </row>
    <row r="1655" ht="12.75">
      <c r="U1655" s="159"/>
    </row>
    <row r="1656" ht="12.75">
      <c r="U1656" s="159"/>
    </row>
    <row r="1657" ht="12.75">
      <c r="U1657" s="159"/>
    </row>
    <row r="1658" ht="12.75">
      <c r="U1658" s="159"/>
    </row>
    <row r="1659" ht="12.75">
      <c r="U1659" s="159"/>
    </row>
    <row r="1660" ht="12.75">
      <c r="U1660" s="159"/>
    </row>
    <row r="1661" ht="12.75">
      <c r="U1661" s="159"/>
    </row>
    <row r="1662" ht="12.75">
      <c r="U1662" s="159"/>
    </row>
    <row r="1663" ht="12.75">
      <c r="U1663" s="159"/>
    </row>
    <row r="1664" ht="12.75">
      <c r="U1664" s="159"/>
    </row>
    <row r="1665" ht="12.75">
      <c r="U1665" s="159"/>
    </row>
    <row r="1666" ht="12.75">
      <c r="U1666" s="159"/>
    </row>
    <row r="1667" ht="12.75">
      <c r="U1667" s="159"/>
    </row>
    <row r="1668" ht="12.75">
      <c r="U1668" s="159"/>
    </row>
    <row r="1669" ht="12.75">
      <c r="U1669" s="159"/>
    </row>
    <row r="1670" ht="12.75">
      <c r="U1670" s="159"/>
    </row>
    <row r="1671" ht="12.75">
      <c r="U1671" s="159"/>
    </row>
    <row r="1672" ht="12.75">
      <c r="U1672" s="159"/>
    </row>
    <row r="1673" ht="12.75">
      <c r="U1673" s="159"/>
    </row>
    <row r="1674" ht="12.75">
      <c r="U1674" s="159"/>
    </row>
    <row r="1675" ht="12.75">
      <c r="U1675" s="159"/>
    </row>
    <row r="1676" ht="12.75">
      <c r="U1676" s="159"/>
    </row>
    <row r="1677" ht="12.75">
      <c r="U1677" s="159"/>
    </row>
    <row r="1678" ht="12.75">
      <c r="U1678" s="159"/>
    </row>
    <row r="1679" ht="12.75">
      <c r="U1679" s="159"/>
    </row>
    <row r="1680" ht="12.75">
      <c r="U1680" s="159"/>
    </row>
    <row r="1681" ht="12.75">
      <c r="U1681" s="159"/>
    </row>
    <row r="1682" ht="12.75">
      <c r="U1682" s="159"/>
    </row>
    <row r="1683" ht="12.75">
      <c r="U1683" s="159"/>
    </row>
    <row r="1684" ht="12.75">
      <c r="U1684" s="159"/>
    </row>
    <row r="1685" ht="12.75">
      <c r="U1685" s="159"/>
    </row>
    <row r="1686" ht="12.75">
      <c r="U1686" s="159"/>
    </row>
    <row r="1687" ht="12.75">
      <c r="U1687" s="159"/>
    </row>
    <row r="1688" ht="12.75">
      <c r="U1688" s="159"/>
    </row>
    <row r="1689" ht="12.75">
      <c r="U1689" s="159"/>
    </row>
    <row r="1690" ht="12.75">
      <c r="U1690" s="159"/>
    </row>
    <row r="1691" ht="12.75">
      <c r="U1691" s="159"/>
    </row>
    <row r="1692" ht="12.75">
      <c r="U1692" s="159"/>
    </row>
    <row r="1693" ht="12.75">
      <c r="U1693" s="159"/>
    </row>
    <row r="1694" ht="12.75">
      <c r="U1694" s="159"/>
    </row>
    <row r="1695" ht="12.75">
      <c r="U1695" s="159"/>
    </row>
    <row r="1696" ht="12.75">
      <c r="U1696" s="159"/>
    </row>
    <row r="1697" ht="12.75">
      <c r="U1697" s="159"/>
    </row>
    <row r="1698" ht="12.75">
      <c r="U1698" s="159"/>
    </row>
    <row r="1699" ht="12.75">
      <c r="U1699" s="159"/>
    </row>
    <row r="1700" ht="12.75">
      <c r="U1700" s="159"/>
    </row>
    <row r="1701" ht="12.75">
      <c r="U1701" s="159"/>
    </row>
    <row r="1702" ht="12.75">
      <c r="U1702" s="159"/>
    </row>
    <row r="1703" ht="12.75">
      <c r="U1703" s="159"/>
    </row>
    <row r="1704" ht="12.75">
      <c r="U1704" s="159"/>
    </row>
    <row r="1705" ht="12.75">
      <c r="U1705" s="159"/>
    </row>
    <row r="1706" ht="12.75">
      <c r="U1706" s="159"/>
    </row>
    <row r="1707" ht="12.75">
      <c r="U1707" s="159"/>
    </row>
    <row r="1708" ht="12.75">
      <c r="U1708" s="159"/>
    </row>
    <row r="1709" ht="12.75">
      <c r="U1709" s="159"/>
    </row>
    <row r="1710" ht="12.75">
      <c r="U1710" s="159"/>
    </row>
    <row r="1711" ht="12.75">
      <c r="U1711" s="159"/>
    </row>
    <row r="1712" ht="12.75">
      <c r="U1712" s="159"/>
    </row>
    <row r="1713" ht="12.75">
      <c r="U1713" s="159"/>
    </row>
    <row r="1714" ht="12.75">
      <c r="U1714" s="159"/>
    </row>
    <row r="1715" ht="12.75">
      <c r="U1715" s="159"/>
    </row>
    <row r="1716" ht="12.75">
      <c r="U1716" s="159"/>
    </row>
    <row r="1717" ht="12.75">
      <c r="U1717" s="159"/>
    </row>
    <row r="1718" ht="12.75">
      <c r="U1718" s="159"/>
    </row>
    <row r="1719" ht="12.75">
      <c r="U1719" s="159"/>
    </row>
    <row r="1720" ht="12.75">
      <c r="U1720" s="159"/>
    </row>
    <row r="1721" ht="12.75">
      <c r="U1721" s="159"/>
    </row>
    <row r="1722" ht="12.75">
      <c r="U1722" s="159"/>
    </row>
    <row r="1723" ht="12.75">
      <c r="U1723" s="159"/>
    </row>
    <row r="1724" ht="12.75">
      <c r="U1724" s="159"/>
    </row>
    <row r="1725" ht="12.75">
      <c r="U1725" s="159"/>
    </row>
    <row r="1726" ht="12.75">
      <c r="U1726" s="159"/>
    </row>
    <row r="1727" ht="12.75">
      <c r="U1727" s="159"/>
    </row>
    <row r="1728" ht="12.75">
      <c r="U1728" s="159"/>
    </row>
    <row r="1729" ht="12.75">
      <c r="U1729" s="159"/>
    </row>
    <row r="1730" ht="12.75">
      <c r="U1730" s="159"/>
    </row>
    <row r="1731" ht="12.75">
      <c r="U1731" s="159"/>
    </row>
    <row r="1732" ht="12.75">
      <c r="U1732" s="159"/>
    </row>
    <row r="1733" ht="12.75">
      <c r="U1733" s="159"/>
    </row>
    <row r="1734" ht="12.75">
      <c r="U1734" s="159"/>
    </row>
    <row r="1735" ht="12.75">
      <c r="U1735" s="159"/>
    </row>
    <row r="1736" ht="12.75">
      <c r="U1736" s="159"/>
    </row>
    <row r="1737" ht="12.75">
      <c r="U1737" s="159"/>
    </row>
    <row r="1738" ht="12.75">
      <c r="U1738" s="159"/>
    </row>
    <row r="1739" ht="12.75">
      <c r="U1739" s="159"/>
    </row>
    <row r="1740" ht="12.75">
      <c r="U1740" s="159"/>
    </row>
    <row r="1741" ht="12.75">
      <c r="U1741" s="159"/>
    </row>
    <row r="1742" ht="12.75">
      <c r="U1742" s="159"/>
    </row>
    <row r="1743" ht="12.75">
      <c r="U1743" s="159"/>
    </row>
    <row r="1744" ht="12.75">
      <c r="U1744" s="159"/>
    </row>
    <row r="1745" ht="12.75">
      <c r="U1745" s="159"/>
    </row>
    <row r="1746" ht="12.75">
      <c r="U1746" s="159"/>
    </row>
    <row r="1747" ht="12.75">
      <c r="U1747" s="159"/>
    </row>
    <row r="1748" ht="12.75">
      <c r="U1748" s="159"/>
    </row>
    <row r="1749" ht="12.75">
      <c r="U1749" s="159"/>
    </row>
    <row r="1750" ht="12.75">
      <c r="U1750" s="159"/>
    </row>
    <row r="1751" ht="12.75">
      <c r="U1751" s="159"/>
    </row>
    <row r="1752" ht="12.75">
      <c r="U1752" s="159"/>
    </row>
    <row r="1753" ht="12.75">
      <c r="U1753" s="159"/>
    </row>
    <row r="1754" ht="12.75">
      <c r="U1754" s="159"/>
    </row>
    <row r="1755" ht="12.75">
      <c r="U1755" s="159"/>
    </row>
    <row r="1756" ht="12.75">
      <c r="U1756" s="159"/>
    </row>
    <row r="1757" ht="12.75">
      <c r="U1757" s="159"/>
    </row>
    <row r="1758" ht="12.75">
      <c r="U1758" s="159"/>
    </row>
    <row r="1759" ht="12.75">
      <c r="U1759" s="159"/>
    </row>
    <row r="1760" ht="12.75">
      <c r="U1760" s="159"/>
    </row>
    <row r="1761" ht="12.75">
      <c r="U1761" s="159"/>
    </row>
    <row r="1762" ht="12.75">
      <c r="U1762" s="159"/>
    </row>
    <row r="1763" ht="12.75">
      <c r="U1763" s="159"/>
    </row>
    <row r="1764" ht="12.75">
      <c r="U1764" s="159"/>
    </row>
    <row r="1765" ht="12.75">
      <c r="U1765" s="159"/>
    </row>
    <row r="1766" ht="12.75">
      <c r="U1766" s="159"/>
    </row>
    <row r="1767" ht="12.75">
      <c r="U1767" s="159"/>
    </row>
    <row r="1768" ht="12.75">
      <c r="U1768" s="159"/>
    </row>
    <row r="1769" ht="12.75">
      <c r="U1769" s="159"/>
    </row>
    <row r="1770" ht="12.75">
      <c r="U1770" s="159"/>
    </row>
    <row r="1771" ht="12.75">
      <c r="U1771" s="159"/>
    </row>
    <row r="1772" ht="12.75">
      <c r="U1772" s="159"/>
    </row>
    <row r="1773" ht="12.75">
      <c r="U1773" s="159"/>
    </row>
    <row r="1774" ht="12.75">
      <c r="U1774" s="159"/>
    </row>
    <row r="1775" ht="12.75">
      <c r="U1775" s="159"/>
    </row>
    <row r="1776" ht="12.75">
      <c r="U1776" s="159"/>
    </row>
    <row r="1777" ht="12.75">
      <c r="U1777" s="159"/>
    </row>
    <row r="1778" ht="12.75">
      <c r="U1778" s="159"/>
    </row>
    <row r="1779" ht="12.75">
      <c r="U1779" s="159"/>
    </row>
    <row r="1780" ht="12.75">
      <c r="U1780" s="159"/>
    </row>
    <row r="1781" ht="12.75">
      <c r="U1781" s="159"/>
    </row>
    <row r="1782" ht="12.75">
      <c r="U1782" s="159"/>
    </row>
    <row r="1783" ht="12.75">
      <c r="U1783" s="159"/>
    </row>
    <row r="1784" ht="12.75">
      <c r="U1784" s="159"/>
    </row>
    <row r="1785" ht="12.75">
      <c r="U1785" s="159"/>
    </row>
    <row r="1786" ht="12.75">
      <c r="U1786" s="159"/>
    </row>
    <row r="1787" ht="12.75">
      <c r="U1787" s="159"/>
    </row>
    <row r="1788" ht="12.75">
      <c r="U1788" s="159"/>
    </row>
    <row r="1789" ht="12.75">
      <c r="U1789" s="159"/>
    </row>
    <row r="1790" ht="12.75">
      <c r="U1790" s="159"/>
    </row>
    <row r="1791" ht="12.75">
      <c r="U1791" s="159"/>
    </row>
    <row r="1792" ht="12.75">
      <c r="U1792" s="159"/>
    </row>
    <row r="1793" ht="12.75">
      <c r="U1793" s="159"/>
    </row>
    <row r="1794" ht="12.75">
      <c r="U1794" s="159"/>
    </row>
    <row r="1795" ht="12.75">
      <c r="U1795" s="159"/>
    </row>
    <row r="1796" ht="12.75">
      <c r="U1796" s="159"/>
    </row>
    <row r="1797" ht="12.75">
      <c r="U1797" s="159"/>
    </row>
    <row r="1798" ht="12.75">
      <c r="U1798" s="159"/>
    </row>
    <row r="1799" ht="12.75">
      <c r="U1799" s="159"/>
    </row>
    <row r="1800" ht="12.75">
      <c r="U1800" s="159"/>
    </row>
    <row r="1801" ht="12.75">
      <c r="U1801" s="159"/>
    </row>
    <row r="1802" ht="12.75">
      <c r="U1802" s="160"/>
    </row>
  </sheetData>
  <sheetProtection/>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AD25"/>
  <sheetViews>
    <sheetView zoomScalePageLayoutView="0" workbookViewId="0" topLeftCell="P1">
      <selection activeCell="V4" sqref="V4"/>
    </sheetView>
  </sheetViews>
  <sheetFormatPr defaultColWidth="9.140625" defaultRowHeight="12.75"/>
  <cols>
    <col min="1" max="1" width="24.00390625" style="0" customWidth="1"/>
    <col min="2" max="2" width="12.7109375" style="0" customWidth="1"/>
    <col min="3" max="3" width="5.57421875" style="11" customWidth="1"/>
    <col min="4" max="4" width="8.00390625" style="11" customWidth="1"/>
    <col min="6" max="6" width="26.57421875" style="0" customWidth="1"/>
    <col min="7" max="7" width="7.00390625" style="12" customWidth="1"/>
    <col min="8" max="8" width="13.28125" style="0" customWidth="1"/>
    <col min="9" max="13" width="12.7109375" style="0" customWidth="1"/>
    <col min="14" max="14" width="15.140625" style="0" customWidth="1"/>
    <col min="15" max="15" width="13.57421875" style="0" customWidth="1"/>
    <col min="16" max="16" width="12.7109375" style="0" customWidth="1"/>
    <col min="17" max="17" width="3.28125" style="0" customWidth="1"/>
    <col min="18" max="20" width="12.7109375" style="0" customWidth="1"/>
    <col min="21" max="21" width="15.140625" style="0" customWidth="1"/>
    <col min="22" max="23" width="12.7109375" style="0" customWidth="1"/>
    <col min="24" max="24" width="12.00390625" style="0" customWidth="1"/>
    <col min="25" max="25" width="2.8515625" style="0" customWidth="1"/>
    <col min="26" max="26" width="13.00390625" style="0" customWidth="1"/>
    <col min="27" max="27" width="13.7109375" style="0" customWidth="1"/>
    <col min="28" max="28" width="1.7109375" style="0" customWidth="1"/>
  </cols>
  <sheetData>
    <row r="1" ht="22.5" customHeight="1">
      <c r="A1" s="164"/>
    </row>
    <row r="2" spans="2:24" s="22" customFormat="1" ht="28.5" customHeight="1">
      <c r="B2" s="163"/>
      <c r="C2" s="163"/>
      <c r="D2" s="163"/>
      <c r="E2" s="163"/>
      <c r="F2" s="163"/>
      <c r="G2" s="14"/>
      <c r="H2" s="15" t="s">
        <v>28</v>
      </c>
      <c r="I2" s="16"/>
      <c r="J2" s="16"/>
      <c r="K2" s="16"/>
      <c r="L2" s="16"/>
      <c r="M2" s="16"/>
      <c r="N2" s="16"/>
      <c r="O2" s="16"/>
      <c r="P2" s="17"/>
      <c r="Q2"/>
      <c r="R2" s="18" t="s">
        <v>29</v>
      </c>
      <c r="S2" s="19"/>
      <c r="T2" s="19"/>
      <c r="U2" s="19"/>
      <c r="V2" s="20"/>
      <c r="W2" s="13"/>
      <c r="X2" s="21"/>
    </row>
    <row r="3" spans="1:27" ht="51">
      <c r="A3" s="23"/>
      <c r="B3" s="23"/>
      <c r="C3" s="23"/>
      <c r="D3" s="23"/>
      <c r="E3" s="23"/>
      <c r="F3" s="23"/>
      <c r="G3" s="24"/>
      <c r="H3" s="25" t="s">
        <v>30</v>
      </c>
      <c r="I3" s="26"/>
      <c r="J3" s="27" t="s">
        <v>31</v>
      </c>
      <c r="K3" s="28" t="s">
        <v>32</v>
      </c>
      <c r="L3" s="28" t="s">
        <v>59</v>
      </c>
      <c r="M3" s="29" t="s">
        <v>58</v>
      </c>
      <c r="N3" s="29" t="s">
        <v>33</v>
      </c>
      <c r="O3" s="29" t="s">
        <v>34</v>
      </c>
      <c r="P3" s="30" t="s">
        <v>35</v>
      </c>
      <c r="R3" s="31" t="s">
        <v>36</v>
      </c>
      <c r="S3" s="31" t="s">
        <v>37</v>
      </c>
      <c r="T3" s="28" t="s">
        <v>38</v>
      </c>
      <c r="U3" s="29" t="s">
        <v>39</v>
      </c>
      <c r="V3" s="28" t="s">
        <v>40</v>
      </c>
      <c r="W3" s="32" t="s">
        <v>41</v>
      </c>
      <c r="X3" s="74" t="s">
        <v>42</v>
      </c>
      <c r="Z3" s="74" t="s">
        <v>60</v>
      </c>
      <c r="AA3" s="74" t="s">
        <v>61</v>
      </c>
    </row>
    <row r="4" spans="1:27" s="11" customFormat="1" ht="12.75">
      <c r="A4" s="33" t="s">
        <v>43</v>
      </c>
      <c r="B4" s="33" t="s">
        <v>44</v>
      </c>
      <c r="C4" s="33" t="s">
        <v>45</v>
      </c>
      <c r="D4" s="33" t="s">
        <v>46</v>
      </c>
      <c r="E4" s="33" t="s">
        <v>47</v>
      </c>
      <c r="F4" s="33" t="s">
        <v>48</v>
      </c>
      <c r="G4" s="34" t="s">
        <v>49</v>
      </c>
      <c r="H4" s="35"/>
      <c r="I4" s="36"/>
      <c r="J4" s="37"/>
      <c r="K4" s="35"/>
      <c r="L4" s="35"/>
      <c r="M4" s="35"/>
      <c r="N4" s="35"/>
      <c r="O4" s="35"/>
      <c r="P4" s="38"/>
      <c r="Q4" s="39"/>
      <c r="R4" s="35"/>
      <c r="S4" s="35"/>
      <c r="T4" s="35"/>
      <c r="U4" s="35"/>
      <c r="V4" s="35"/>
      <c r="W4" s="40"/>
      <c r="X4" s="75"/>
      <c r="Z4" s="75"/>
      <c r="AA4" s="75"/>
    </row>
    <row r="5" spans="1:28" s="48" customFormat="1" ht="12.75">
      <c r="A5" s="82"/>
      <c r="B5" s="41"/>
      <c r="C5" s="41"/>
      <c r="D5" s="87"/>
      <c r="E5" s="86"/>
      <c r="F5" s="49"/>
      <c r="G5" s="42"/>
      <c r="H5" s="43"/>
      <c r="I5" s="44"/>
      <c r="J5" s="45"/>
      <c r="K5" s="90"/>
      <c r="L5" s="46"/>
      <c r="M5" s="43"/>
      <c r="N5" s="43"/>
      <c r="O5" s="43"/>
      <c r="P5" s="72"/>
      <c r="Q5" s="46"/>
      <c r="R5" s="43"/>
      <c r="S5" s="43"/>
      <c r="T5" s="43"/>
      <c r="U5" s="43"/>
      <c r="V5" s="43"/>
      <c r="W5" s="47">
        <f>V5</f>
        <v>0</v>
      </c>
      <c r="X5" s="91">
        <f>W5*1.385</f>
        <v>0</v>
      </c>
      <c r="Y5" s="92"/>
      <c r="Z5" s="77">
        <f>W5</f>
        <v>0</v>
      </c>
      <c r="AA5" s="91">
        <f>X5</f>
        <v>0</v>
      </c>
      <c r="AB5" s="79"/>
    </row>
    <row r="6" spans="1:27" ht="12.75">
      <c r="A6" s="84"/>
      <c r="B6" s="49"/>
      <c r="C6" s="49"/>
      <c r="D6" s="87"/>
      <c r="E6" s="86"/>
      <c r="F6" s="49"/>
      <c r="G6" s="51"/>
      <c r="H6" s="52"/>
      <c r="I6" s="53"/>
      <c r="J6" s="54"/>
      <c r="K6" s="89"/>
      <c r="L6" s="72"/>
      <c r="M6" s="52"/>
      <c r="N6" s="52"/>
      <c r="O6" s="52"/>
      <c r="P6" s="54"/>
      <c r="Q6" s="55"/>
      <c r="R6" s="52"/>
      <c r="S6" s="52"/>
      <c r="T6" s="52"/>
      <c r="U6" s="52"/>
      <c r="V6" s="52"/>
      <c r="W6" s="47">
        <f>N6</f>
        <v>0</v>
      </c>
      <c r="X6" s="91">
        <f>W6*1.385</f>
        <v>0</v>
      </c>
      <c r="Y6" s="83"/>
      <c r="Z6" s="77">
        <v>0</v>
      </c>
      <c r="AA6" s="91">
        <v>0</v>
      </c>
    </row>
    <row r="7" spans="1:30" ht="12.75">
      <c r="A7" s="96"/>
      <c r="B7" s="97"/>
      <c r="C7" s="97"/>
      <c r="D7" s="98"/>
      <c r="E7" s="99"/>
      <c r="F7" s="97"/>
      <c r="G7" s="100"/>
      <c r="H7" s="101"/>
      <c r="I7" s="102"/>
      <c r="J7" s="103"/>
      <c r="K7" s="101"/>
      <c r="L7" s="104"/>
      <c r="M7" s="101"/>
      <c r="N7" s="101"/>
      <c r="O7" s="101"/>
      <c r="P7" s="103"/>
      <c r="Q7" s="105"/>
      <c r="R7" s="101"/>
      <c r="S7" s="101"/>
      <c r="T7" s="101"/>
      <c r="U7" s="101"/>
      <c r="V7" s="101"/>
      <c r="W7" s="106"/>
      <c r="X7" s="107"/>
      <c r="Y7" s="108"/>
      <c r="Z7" s="109"/>
      <c r="AA7" s="107"/>
      <c r="AB7" s="110"/>
      <c r="AC7" s="110"/>
      <c r="AD7" s="110"/>
    </row>
    <row r="8" spans="1:27" ht="12.75">
      <c r="A8" s="84"/>
      <c r="B8" s="49"/>
      <c r="C8" s="49"/>
      <c r="D8" s="87"/>
      <c r="E8" s="86"/>
      <c r="F8" s="49"/>
      <c r="G8" s="51"/>
      <c r="H8" s="52"/>
      <c r="I8" s="53"/>
      <c r="J8" s="54"/>
      <c r="K8" s="52"/>
      <c r="L8" s="73"/>
      <c r="M8" s="52"/>
      <c r="N8" s="52"/>
      <c r="O8" s="52"/>
      <c r="P8" s="54"/>
      <c r="Q8" s="55"/>
      <c r="R8" s="52"/>
      <c r="S8" s="52"/>
      <c r="T8" s="52"/>
      <c r="U8" s="52"/>
      <c r="V8" s="52"/>
      <c r="W8" s="47"/>
      <c r="X8" s="91"/>
      <c r="Y8" s="83"/>
      <c r="Z8" s="77"/>
      <c r="AA8" s="91"/>
    </row>
    <row r="9" spans="1:27" ht="12.75">
      <c r="A9" s="84"/>
      <c r="B9" s="49"/>
      <c r="C9" s="49"/>
      <c r="D9" s="87"/>
      <c r="E9" s="86"/>
      <c r="F9" s="49"/>
      <c r="G9" s="51"/>
      <c r="H9" s="52"/>
      <c r="I9" s="53"/>
      <c r="J9" s="54"/>
      <c r="K9" s="52"/>
      <c r="L9" s="73"/>
      <c r="M9" s="52"/>
      <c r="N9" s="52"/>
      <c r="O9" s="52"/>
      <c r="P9" s="54"/>
      <c r="Q9" s="55"/>
      <c r="R9" s="52"/>
      <c r="S9" s="52"/>
      <c r="T9" s="52"/>
      <c r="U9" s="52"/>
      <c r="V9" s="52"/>
      <c r="W9" s="47"/>
      <c r="X9" s="91"/>
      <c r="Y9" s="83"/>
      <c r="Z9" s="77"/>
      <c r="AA9" s="91"/>
    </row>
    <row r="10" spans="1:30" ht="12.75">
      <c r="A10" s="96"/>
      <c r="B10" s="97"/>
      <c r="C10" s="97"/>
      <c r="D10" s="98"/>
      <c r="E10" s="99"/>
      <c r="F10" s="97"/>
      <c r="G10" s="100"/>
      <c r="H10" s="101"/>
      <c r="I10" s="102"/>
      <c r="J10" s="103"/>
      <c r="K10" s="101"/>
      <c r="L10" s="104"/>
      <c r="M10" s="101"/>
      <c r="N10" s="101"/>
      <c r="O10" s="101"/>
      <c r="P10" s="103"/>
      <c r="Q10" s="105"/>
      <c r="R10" s="101"/>
      <c r="S10" s="101"/>
      <c r="T10" s="101"/>
      <c r="U10" s="101"/>
      <c r="V10" s="101"/>
      <c r="W10" s="106"/>
      <c r="X10" s="107"/>
      <c r="Y10" s="108"/>
      <c r="Z10" s="109"/>
      <c r="AA10" s="107"/>
      <c r="AB10" s="110"/>
      <c r="AC10" s="110"/>
      <c r="AD10" s="110"/>
    </row>
    <row r="11" spans="1:27" ht="12.75">
      <c r="A11" s="84"/>
      <c r="B11" s="49"/>
      <c r="C11" s="49"/>
      <c r="D11" s="87"/>
      <c r="E11" s="86"/>
      <c r="F11" s="49"/>
      <c r="G11" s="51"/>
      <c r="H11" s="52"/>
      <c r="I11" s="53"/>
      <c r="J11" s="54"/>
      <c r="K11" s="52"/>
      <c r="L11" s="73"/>
      <c r="M11" s="52"/>
      <c r="N11" s="52"/>
      <c r="O11" s="52"/>
      <c r="P11" s="54"/>
      <c r="Q11" s="55"/>
      <c r="R11" s="52"/>
      <c r="S11" s="52"/>
      <c r="T11" s="52"/>
      <c r="U11" s="52"/>
      <c r="V11" s="52"/>
      <c r="W11" s="47"/>
      <c r="X11" s="91"/>
      <c r="Y11" s="83"/>
      <c r="Z11" s="77"/>
      <c r="AA11" s="91"/>
    </row>
    <row r="12" spans="1:27" ht="12.75">
      <c r="A12" s="84"/>
      <c r="B12" s="49"/>
      <c r="C12" s="49"/>
      <c r="D12" s="87"/>
      <c r="E12" s="86"/>
      <c r="F12" s="49"/>
      <c r="G12" s="51"/>
      <c r="H12" s="52"/>
      <c r="I12" s="53"/>
      <c r="J12" s="54"/>
      <c r="K12" s="52"/>
      <c r="L12" s="73"/>
      <c r="M12" s="52"/>
      <c r="N12" s="52"/>
      <c r="O12" s="52"/>
      <c r="P12" s="54"/>
      <c r="Q12" s="55"/>
      <c r="R12" s="52"/>
      <c r="S12" s="52"/>
      <c r="T12" s="52"/>
      <c r="U12" s="52"/>
      <c r="V12" s="52"/>
      <c r="W12" s="47"/>
      <c r="X12" s="91"/>
      <c r="Y12" s="83"/>
      <c r="Z12" s="77"/>
      <c r="AA12" s="91"/>
    </row>
    <row r="13" spans="1:27" ht="13.5" customHeight="1">
      <c r="A13" s="84"/>
      <c r="B13" s="49"/>
      <c r="C13" s="49"/>
      <c r="D13" s="87"/>
      <c r="E13" s="86"/>
      <c r="F13" s="49"/>
      <c r="G13" s="51"/>
      <c r="H13" s="52"/>
      <c r="I13" s="53"/>
      <c r="J13" s="54"/>
      <c r="K13" s="52"/>
      <c r="L13" s="73"/>
      <c r="M13" s="52"/>
      <c r="N13" s="52"/>
      <c r="O13" s="52"/>
      <c r="P13" s="54"/>
      <c r="Q13" s="55"/>
      <c r="R13" s="52"/>
      <c r="S13" s="52"/>
      <c r="T13" s="52"/>
      <c r="U13" s="52"/>
      <c r="V13" s="52"/>
      <c r="W13" s="47"/>
      <c r="X13" s="91"/>
      <c r="Y13" s="83"/>
      <c r="Z13" s="77"/>
      <c r="AA13" s="91"/>
    </row>
    <row r="14" spans="1:27" ht="12.75">
      <c r="A14" s="85"/>
      <c r="B14" s="49"/>
      <c r="C14" s="49"/>
      <c r="D14" s="87"/>
      <c r="E14" s="86"/>
      <c r="F14" s="41"/>
      <c r="G14" s="51"/>
      <c r="H14" s="52"/>
      <c r="I14" s="53"/>
      <c r="J14" s="54"/>
      <c r="K14" s="52"/>
      <c r="L14" s="73"/>
      <c r="M14" s="52"/>
      <c r="N14" s="52"/>
      <c r="O14" s="52"/>
      <c r="P14" s="54"/>
      <c r="Q14" s="55"/>
      <c r="R14" s="52"/>
      <c r="S14" s="52"/>
      <c r="T14" s="52"/>
      <c r="U14" s="52"/>
      <c r="V14" s="43"/>
      <c r="W14" s="47"/>
      <c r="X14" s="91"/>
      <c r="Y14" s="83"/>
      <c r="Z14" s="77"/>
      <c r="AA14" s="91"/>
    </row>
    <row r="15" spans="1:27" ht="12.75">
      <c r="A15" s="85"/>
      <c r="B15" s="49"/>
      <c r="C15" s="49"/>
      <c r="D15" s="87"/>
      <c r="E15" s="86"/>
      <c r="F15" s="41"/>
      <c r="G15" s="51"/>
      <c r="H15" s="52"/>
      <c r="I15" s="53"/>
      <c r="J15" s="54"/>
      <c r="K15" s="52"/>
      <c r="L15" s="73"/>
      <c r="M15" s="52"/>
      <c r="N15" s="52"/>
      <c r="O15" s="52"/>
      <c r="P15" s="54"/>
      <c r="Q15" s="55"/>
      <c r="R15" s="52"/>
      <c r="S15" s="52"/>
      <c r="T15" s="52"/>
      <c r="U15" s="52"/>
      <c r="V15" s="43"/>
      <c r="W15" s="47"/>
      <c r="X15" s="91"/>
      <c r="Y15" s="83"/>
      <c r="Z15" s="77"/>
      <c r="AA15" s="91"/>
    </row>
    <row r="16" spans="1:27" ht="12.75">
      <c r="A16" s="49"/>
      <c r="B16" s="49"/>
      <c r="C16" s="49"/>
      <c r="D16" s="49"/>
      <c r="E16" s="50"/>
      <c r="F16" s="49"/>
      <c r="G16" s="57"/>
      <c r="H16" s="52"/>
      <c r="I16" s="53"/>
      <c r="J16" s="54"/>
      <c r="K16" s="52"/>
      <c r="L16" s="52"/>
      <c r="M16" s="52"/>
      <c r="N16" s="52"/>
      <c r="O16" s="52"/>
      <c r="P16" s="54"/>
      <c r="Q16" s="55"/>
      <c r="R16" s="52"/>
      <c r="S16" s="52"/>
      <c r="T16" s="52"/>
      <c r="U16" s="52"/>
      <c r="V16" s="52"/>
      <c r="W16" s="56"/>
      <c r="X16" s="76"/>
      <c r="Z16" s="78"/>
      <c r="AA16" s="78"/>
    </row>
    <row r="17" spans="1:27" ht="15.75" thickBot="1">
      <c r="A17" s="58" t="s">
        <v>66</v>
      </c>
      <c r="B17" s="58"/>
      <c r="C17" s="58"/>
      <c r="D17" s="58"/>
      <c r="E17" s="58"/>
      <c r="F17" s="58"/>
      <c r="G17" s="59">
        <f aca="true" t="shared" si="0" ref="G17:P17">+G5+G6+G8+G9+G11+G12+G13+G14+G15</f>
        <v>0</v>
      </c>
      <c r="H17" s="60">
        <f t="shared" si="0"/>
        <v>0</v>
      </c>
      <c r="I17" s="60">
        <f t="shared" si="0"/>
        <v>0</v>
      </c>
      <c r="J17" s="60">
        <f t="shared" si="0"/>
        <v>0</v>
      </c>
      <c r="K17" s="60">
        <f t="shared" si="0"/>
        <v>0</v>
      </c>
      <c r="L17" s="60">
        <f t="shared" si="0"/>
        <v>0</v>
      </c>
      <c r="M17" s="60">
        <f t="shared" si="0"/>
        <v>0</v>
      </c>
      <c r="N17" s="60">
        <f t="shared" si="0"/>
        <v>0</v>
      </c>
      <c r="O17" s="60">
        <f t="shared" si="0"/>
        <v>0</v>
      </c>
      <c r="P17" s="60">
        <f t="shared" si="0"/>
        <v>0</v>
      </c>
      <c r="R17" s="60">
        <f aca="true" t="shared" si="1" ref="R17:X17">+R5+R6+R8+R9+R11+R12+R13+R14+R15</f>
        <v>0</v>
      </c>
      <c r="S17" s="60">
        <f t="shared" si="1"/>
        <v>0</v>
      </c>
      <c r="T17" s="60">
        <f t="shared" si="1"/>
        <v>0</v>
      </c>
      <c r="U17" s="60">
        <f t="shared" si="1"/>
        <v>0</v>
      </c>
      <c r="V17" s="60">
        <f t="shared" si="1"/>
        <v>0</v>
      </c>
      <c r="W17" s="60">
        <f t="shared" si="1"/>
        <v>0</v>
      </c>
      <c r="X17" s="60">
        <f t="shared" si="1"/>
        <v>0</v>
      </c>
      <c r="Z17" s="60">
        <f>+Z5+Z6+Z8+Z9+Z11+Z12+Z13+Z14+Z15</f>
        <v>0</v>
      </c>
      <c r="AA17" s="60">
        <f>+AA5+AA6+AA8+AA9+AA11+AA12+AA13+AA14+AA15</f>
        <v>0</v>
      </c>
    </row>
    <row r="18" ht="13.5" thickTop="1"/>
    <row r="19" spans="23:27" ht="12.75">
      <c r="W19" s="83"/>
      <c r="AA19" s="83"/>
    </row>
    <row r="20" spans="3:4" ht="12.75">
      <c r="C20" s="69"/>
      <c r="D20" s="70"/>
    </row>
    <row r="21" spans="3:27" ht="12.75">
      <c r="C21" s="69"/>
      <c r="D21" s="115"/>
      <c r="AA21" s="83"/>
    </row>
    <row r="22" spans="23:27" ht="12.75">
      <c r="W22" s="83"/>
      <c r="AA22" s="83"/>
    </row>
    <row r="24" ht="12.75">
      <c r="M24" s="88"/>
    </row>
    <row r="25" ht="12.75">
      <c r="M25" s="88"/>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48"/>
  <sheetViews>
    <sheetView zoomScalePageLayoutView="0" workbookViewId="0" topLeftCell="A19">
      <selection activeCell="A55" sqref="A55"/>
    </sheetView>
  </sheetViews>
  <sheetFormatPr defaultColWidth="9.140625" defaultRowHeight="12.75"/>
  <cols>
    <col min="1" max="1" width="29.8515625" style="61" customWidth="1"/>
    <col min="2" max="2" width="5.7109375" style="61" bestFit="1" customWidth="1"/>
    <col min="3" max="3" width="5.140625" style="62" bestFit="1" customWidth="1"/>
    <col min="4" max="4" width="8.7109375" style="62" bestFit="1" customWidth="1"/>
    <col min="5" max="5" width="5.140625" style="62" bestFit="1" customWidth="1"/>
    <col min="6" max="6" width="8.7109375" style="62" bestFit="1" customWidth="1"/>
    <col min="7" max="7" width="5.140625" style="62" bestFit="1" customWidth="1"/>
    <col min="8" max="8" width="8.7109375" style="62" bestFit="1" customWidth="1"/>
    <col min="9" max="9" width="5.140625" style="62" bestFit="1" customWidth="1"/>
    <col min="10" max="10" width="8.7109375" style="65" bestFit="1" customWidth="1"/>
    <col min="11" max="11" width="5.140625" style="65" bestFit="1" customWidth="1"/>
    <col min="12" max="12" width="8.7109375" style="66" bestFit="1" customWidth="1"/>
    <col min="13" max="13" width="47.7109375" style="61" customWidth="1"/>
    <col min="14" max="14" width="11.57421875" style="61" customWidth="1"/>
    <col min="15" max="16384" width="9.140625" style="61" customWidth="1"/>
  </cols>
  <sheetData>
    <row r="1" spans="2:19" ht="11.25">
      <c r="B1" s="191"/>
      <c r="C1" s="193" t="s">
        <v>24</v>
      </c>
      <c r="D1" s="193" t="s">
        <v>24</v>
      </c>
      <c r="E1" s="194" t="s">
        <v>25</v>
      </c>
      <c r="F1" s="194" t="s">
        <v>25</v>
      </c>
      <c r="G1" s="5" t="s">
        <v>26</v>
      </c>
      <c r="H1" s="5" t="s">
        <v>26</v>
      </c>
      <c r="I1" s="5" t="s">
        <v>57</v>
      </c>
      <c r="J1" s="5" t="s">
        <v>57</v>
      </c>
      <c r="K1" s="5" t="s">
        <v>79</v>
      </c>
      <c r="L1" s="5" t="s">
        <v>79</v>
      </c>
      <c r="M1" s="172"/>
      <c r="N1" s="172" t="s">
        <v>90</v>
      </c>
      <c r="O1" s="61">
        <v>7254</v>
      </c>
      <c r="P1" s="61">
        <v>7254</v>
      </c>
      <c r="Q1" s="61">
        <v>7254</v>
      </c>
      <c r="R1" s="61">
        <v>7254</v>
      </c>
      <c r="S1" s="61">
        <v>7254</v>
      </c>
    </row>
    <row r="2" spans="1:14" ht="15.75" customHeight="1">
      <c r="A2" s="3" t="s">
        <v>50</v>
      </c>
      <c r="B2" s="188"/>
      <c r="C2" s="193" t="s">
        <v>51</v>
      </c>
      <c r="D2" s="193" t="s">
        <v>86</v>
      </c>
      <c r="E2" s="193" t="s">
        <v>51</v>
      </c>
      <c r="F2" s="193" t="s">
        <v>86</v>
      </c>
      <c r="G2" s="193" t="s">
        <v>51</v>
      </c>
      <c r="H2" s="193" t="s">
        <v>86</v>
      </c>
      <c r="I2" s="193" t="s">
        <v>51</v>
      </c>
      <c r="J2" s="193" t="s">
        <v>86</v>
      </c>
      <c r="K2" s="193" t="s">
        <v>51</v>
      </c>
      <c r="L2" s="193" t="s">
        <v>86</v>
      </c>
      <c r="M2" s="198"/>
      <c r="N2" s="62" t="s">
        <v>91</v>
      </c>
    </row>
    <row r="3" spans="1:19" ht="15.75" customHeight="1">
      <c r="A3" s="3"/>
      <c r="B3" s="188"/>
      <c r="C3" s="3"/>
      <c r="D3" s="193"/>
      <c r="E3" s="193"/>
      <c r="F3" s="195">
        <v>0.01</v>
      </c>
      <c r="G3" s="195"/>
      <c r="H3" s="195">
        <v>0.01</v>
      </c>
      <c r="I3" s="195"/>
      <c r="J3" s="195">
        <v>0.01</v>
      </c>
      <c r="K3" s="195"/>
      <c r="L3" s="195">
        <v>0.01</v>
      </c>
      <c r="O3" s="172" t="s">
        <v>24</v>
      </c>
      <c r="P3" s="172" t="s">
        <v>25</v>
      </c>
      <c r="Q3" s="172" t="s">
        <v>26</v>
      </c>
      <c r="R3" s="172" t="s">
        <v>57</v>
      </c>
      <c r="S3" s="172" t="s">
        <v>79</v>
      </c>
    </row>
    <row r="4" spans="1:19" ht="11.25">
      <c r="A4" s="63"/>
      <c r="B4" s="189"/>
      <c r="C4" s="64">
        <v>0.4</v>
      </c>
      <c r="D4" s="170">
        <f>1465*2</f>
        <v>2930</v>
      </c>
      <c r="E4" s="155">
        <f aca="true" t="shared" si="0" ref="E4:L4">C4</f>
        <v>0.4</v>
      </c>
      <c r="F4" s="65">
        <f t="shared" si="0"/>
        <v>2930</v>
      </c>
      <c r="G4" s="155">
        <f t="shared" si="0"/>
        <v>0.4</v>
      </c>
      <c r="H4" s="65">
        <f t="shared" si="0"/>
        <v>2930</v>
      </c>
      <c r="I4" s="155">
        <f t="shared" si="0"/>
        <v>0.4</v>
      </c>
      <c r="J4" s="65">
        <f t="shared" si="0"/>
        <v>2930</v>
      </c>
      <c r="K4" s="155">
        <f t="shared" si="0"/>
        <v>0.4</v>
      </c>
      <c r="L4" s="65">
        <f t="shared" si="0"/>
        <v>2930</v>
      </c>
      <c r="N4" s="192">
        <f>A4</f>
        <v>0</v>
      </c>
      <c r="O4" s="199">
        <f aca="true" t="shared" si="1" ref="O4:O14">D4/(O$1*C4)</f>
        <v>1.0097877033360902</v>
      </c>
      <c r="P4" s="199">
        <f aca="true" t="shared" si="2" ref="P4:P15">F4/(P$1*E4)</f>
        <v>1.0097877033360902</v>
      </c>
      <c r="Q4" s="199">
        <f aca="true" t="shared" si="3" ref="Q4:Q16">H4/(Q$1*G4)</f>
        <v>1.0097877033360902</v>
      </c>
      <c r="R4" s="199">
        <f aca="true" t="shared" si="4" ref="R4:R16">J4/(R$1*I4)</f>
        <v>1.0097877033360902</v>
      </c>
      <c r="S4" s="199">
        <f aca="true" t="shared" si="5" ref="S4:S16">L4/(S$1*K4)</f>
        <v>1.0097877033360902</v>
      </c>
    </row>
    <row r="5" spans="1:19" s="153" customFormat="1" ht="11.25">
      <c r="A5" s="63"/>
      <c r="B5" s="190"/>
      <c r="C5" s="155">
        <v>0.6</v>
      </c>
      <c r="D5" s="170">
        <f>2676*1.8</f>
        <v>4816.8</v>
      </c>
      <c r="E5" s="155">
        <v>0.5</v>
      </c>
      <c r="F5" s="65">
        <f aca="true" t="shared" si="6" ref="F5:F10">D5/C5*E5*(1+F$3)</f>
        <v>4054.1400000000003</v>
      </c>
      <c r="G5" s="155">
        <f aca="true" t="shared" si="7" ref="G5:G15">E5</f>
        <v>0.5</v>
      </c>
      <c r="H5" s="65">
        <f aca="true" t="shared" si="8" ref="H5:H12">F5/E5*G5*(1+H$3)</f>
        <v>4094.6814000000004</v>
      </c>
      <c r="I5" s="155">
        <f aca="true" t="shared" si="9" ref="I5:I16">G5</f>
        <v>0.5</v>
      </c>
      <c r="J5" s="65">
        <f aca="true" t="shared" si="10" ref="J5:J12">H5/G5*I5*(1+J$3)</f>
        <v>4135.628214</v>
      </c>
      <c r="K5" s="155">
        <f aca="true" t="shared" si="11" ref="K5:K16">I5</f>
        <v>0.5</v>
      </c>
      <c r="L5" s="95">
        <f aca="true" t="shared" si="12" ref="L5:L12">+J5*(1+$L$3)</f>
        <v>4176.98449614</v>
      </c>
      <c r="M5" s="175"/>
      <c r="N5" s="192">
        <f aca="true" t="shared" si="13" ref="N5:N15">A5</f>
        <v>0</v>
      </c>
      <c r="O5" s="199">
        <f t="shared" si="1"/>
        <v>1.1066997518610424</v>
      </c>
      <c r="P5" s="199">
        <f t="shared" si="2"/>
        <v>1.1177667493796526</v>
      </c>
      <c r="Q5" s="199">
        <f t="shared" si="3"/>
        <v>1.1289444168734493</v>
      </c>
      <c r="R5" s="199">
        <f t="shared" si="4"/>
        <v>1.1402338610421836</v>
      </c>
      <c r="S5" s="199">
        <f t="shared" si="5"/>
        <v>1.1516361996526057</v>
      </c>
    </row>
    <row r="6" spans="1:19" s="153" customFormat="1" ht="11.25">
      <c r="A6" s="63"/>
      <c r="B6" s="190"/>
      <c r="C6" s="155">
        <v>0.75</v>
      </c>
      <c r="D6" s="170">
        <f>2639*1.7</f>
        <v>4486.3</v>
      </c>
      <c r="E6" s="155">
        <v>0.5</v>
      </c>
      <c r="F6" s="65">
        <f t="shared" si="6"/>
        <v>3020.7753333333335</v>
      </c>
      <c r="G6" s="155">
        <f t="shared" si="7"/>
        <v>0.5</v>
      </c>
      <c r="H6" s="65">
        <f t="shared" si="8"/>
        <v>3050.983086666667</v>
      </c>
      <c r="I6" s="155">
        <f t="shared" si="9"/>
        <v>0.5</v>
      </c>
      <c r="J6" s="65">
        <f>H6/G6*I6*(1+J$3)*0.5</f>
        <v>1540.7464587666668</v>
      </c>
      <c r="K6" s="155">
        <v>0</v>
      </c>
      <c r="L6" s="95">
        <v>0</v>
      </c>
      <c r="M6" s="175"/>
      <c r="N6" s="192">
        <f t="shared" si="13"/>
        <v>0</v>
      </c>
      <c r="O6" s="199">
        <f t="shared" si="1"/>
        <v>0.8246117084826763</v>
      </c>
      <c r="P6" s="199">
        <f t="shared" si="2"/>
        <v>0.832857825567503</v>
      </c>
      <c r="Q6" s="199">
        <f t="shared" si="3"/>
        <v>0.8411864038231781</v>
      </c>
      <c r="R6" s="199">
        <f t="shared" si="4"/>
        <v>0.42479913393070495</v>
      </c>
      <c r="S6" s="199">
        <v>0</v>
      </c>
    </row>
    <row r="7" spans="1:19" s="153" customFormat="1" ht="11.25">
      <c r="A7" s="63"/>
      <c r="B7" s="190"/>
      <c r="C7" s="155">
        <v>0.8</v>
      </c>
      <c r="D7" s="170">
        <f>1572+(1572*2)</f>
        <v>4716</v>
      </c>
      <c r="E7" s="155">
        <f>C7</f>
        <v>0.8</v>
      </c>
      <c r="F7" s="65">
        <f>D7/C7*E7*(1+F$3)*1.2</f>
        <v>5715.7919999999995</v>
      </c>
      <c r="G7" s="155">
        <f t="shared" si="7"/>
        <v>0.8</v>
      </c>
      <c r="H7" s="65">
        <f t="shared" si="8"/>
        <v>5772.949919999999</v>
      </c>
      <c r="I7" s="155">
        <f t="shared" si="9"/>
        <v>0.8</v>
      </c>
      <c r="J7" s="65">
        <f t="shared" si="10"/>
        <v>5830.679419199999</v>
      </c>
      <c r="K7" s="155">
        <f t="shared" si="11"/>
        <v>0.8</v>
      </c>
      <c r="L7" s="95">
        <f t="shared" si="12"/>
        <v>5888.986213391999</v>
      </c>
      <c r="M7" s="175"/>
      <c r="N7" s="192">
        <f t="shared" si="13"/>
        <v>0</v>
      </c>
      <c r="O7" s="199">
        <f t="shared" si="1"/>
        <v>0.8126550868486352</v>
      </c>
      <c r="P7" s="199">
        <f t="shared" si="2"/>
        <v>0.9849379652605457</v>
      </c>
      <c r="Q7" s="199">
        <f t="shared" si="3"/>
        <v>0.9947873449131511</v>
      </c>
      <c r="R7" s="199">
        <f t="shared" si="4"/>
        <v>1.0047352183622826</v>
      </c>
      <c r="S7" s="199">
        <f t="shared" si="5"/>
        <v>1.0147825705459053</v>
      </c>
    </row>
    <row r="8" spans="1:19" s="153" customFormat="1" ht="11.25">
      <c r="A8" s="63"/>
      <c r="B8" s="190"/>
      <c r="C8" s="155">
        <v>0.7</v>
      </c>
      <c r="D8" s="170">
        <f>2250*2.2</f>
        <v>4950</v>
      </c>
      <c r="E8" s="155">
        <f>C8</f>
        <v>0.7</v>
      </c>
      <c r="F8" s="65">
        <f>D8/C8*E8*(1+F$3)</f>
        <v>4999.5</v>
      </c>
      <c r="G8" s="155">
        <f t="shared" si="7"/>
        <v>0.7</v>
      </c>
      <c r="H8" s="65">
        <f t="shared" si="8"/>
        <v>5049.495</v>
      </c>
      <c r="I8" s="155">
        <f t="shared" si="9"/>
        <v>0.7</v>
      </c>
      <c r="J8" s="65">
        <f t="shared" si="10"/>
        <v>5099.98995</v>
      </c>
      <c r="K8" s="155">
        <f t="shared" si="11"/>
        <v>0.7</v>
      </c>
      <c r="L8" s="95">
        <f t="shared" si="12"/>
        <v>5150.9898495</v>
      </c>
      <c r="M8" s="175"/>
      <c r="N8" s="192">
        <f t="shared" si="13"/>
        <v>0</v>
      </c>
      <c r="O8" s="199">
        <f t="shared" si="1"/>
        <v>0.9748316199929105</v>
      </c>
      <c r="P8" s="199">
        <f t="shared" si="2"/>
        <v>0.9845799361928396</v>
      </c>
      <c r="Q8" s="199">
        <f t="shared" si="3"/>
        <v>0.994425735554768</v>
      </c>
      <c r="R8" s="199">
        <f t="shared" si="4"/>
        <v>1.0043699929103156</v>
      </c>
      <c r="S8" s="199">
        <f t="shared" si="5"/>
        <v>1.0144136928394187</v>
      </c>
    </row>
    <row r="9" spans="1:19" s="153" customFormat="1" ht="11.25">
      <c r="A9" s="63"/>
      <c r="B9" s="190"/>
      <c r="C9" s="155">
        <v>0.55</v>
      </c>
      <c r="D9" s="170">
        <f>1589*2</f>
        <v>3178</v>
      </c>
      <c r="E9" s="155">
        <v>0.5</v>
      </c>
      <c r="F9" s="65">
        <f t="shared" si="6"/>
        <v>2917.981818181818</v>
      </c>
      <c r="G9" s="155">
        <f t="shared" si="7"/>
        <v>0.5</v>
      </c>
      <c r="H9" s="65">
        <f t="shared" si="8"/>
        <v>2947.1616363636363</v>
      </c>
      <c r="I9" s="155">
        <f t="shared" si="9"/>
        <v>0.5</v>
      </c>
      <c r="J9" s="65">
        <f t="shared" si="10"/>
        <v>2976.6332527272725</v>
      </c>
      <c r="K9" s="155">
        <f t="shared" si="11"/>
        <v>0.5</v>
      </c>
      <c r="L9" s="95">
        <f t="shared" si="12"/>
        <v>3006.3995852545454</v>
      </c>
      <c r="M9" s="175"/>
      <c r="N9" s="192">
        <f t="shared" si="13"/>
        <v>0</v>
      </c>
      <c r="O9" s="199">
        <f t="shared" si="1"/>
        <v>0.7965511191317642</v>
      </c>
      <c r="P9" s="199">
        <f t="shared" si="2"/>
        <v>0.804516630323082</v>
      </c>
      <c r="Q9" s="199">
        <f t="shared" si="3"/>
        <v>0.8125617966263128</v>
      </c>
      <c r="R9" s="199">
        <f t="shared" si="4"/>
        <v>0.8206874145925759</v>
      </c>
      <c r="S9" s="199">
        <f t="shared" si="5"/>
        <v>0.8288942887385016</v>
      </c>
    </row>
    <row r="10" spans="1:19" s="153" customFormat="1" ht="11.25">
      <c r="A10" s="63"/>
      <c r="B10" s="190"/>
      <c r="C10" s="155">
        <v>0.6</v>
      </c>
      <c r="D10" s="170">
        <f>2184*2</f>
        <v>4368</v>
      </c>
      <c r="E10" s="155">
        <v>0.55</v>
      </c>
      <c r="F10" s="65">
        <f t="shared" si="6"/>
        <v>4044.0400000000004</v>
      </c>
      <c r="G10" s="155">
        <f t="shared" si="7"/>
        <v>0.55</v>
      </c>
      <c r="H10" s="65">
        <f t="shared" si="8"/>
        <v>4084.4804000000004</v>
      </c>
      <c r="I10" s="155">
        <f t="shared" si="9"/>
        <v>0.55</v>
      </c>
      <c r="J10" s="65">
        <f t="shared" si="10"/>
        <v>4125.325204000001</v>
      </c>
      <c r="K10" s="155">
        <f t="shared" si="11"/>
        <v>0.55</v>
      </c>
      <c r="L10" s="95">
        <f t="shared" si="12"/>
        <v>4166.578456040001</v>
      </c>
      <c r="N10" s="192">
        <f t="shared" si="13"/>
        <v>0</v>
      </c>
      <c r="O10" s="199">
        <f t="shared" si="1"/>
        <v>1.0035842293906811</v>
      </c>
      <c r="P10" s="199">
        <f t="shared" si="2"/>
        <v>1.0136200716845878</v>
      </c>
      <c r="Q10" s="199">
        <f t="shared" si="3"/>
        <v>1.0237562724014337</v>
      </c>
      <c r="R10" s="199">
        <f t="shared" si="4"/>
        <v>1.033993835125448</v>
      </c>
      <c r="S10" s="199">
        <f t="shared" si="5"/>
        <v>1.0443337734767026</v>
      </c>
    </row>
    <row r="11" spans="1:19" s="153" customFormat="1" ht="11.25">
      <c r="A11" s="63"/>
      <c r="B11" s="190"/>
      <c r="C11" s="155">
        <v>0.73</v>
      </c>
      <c r="D11" s="170">
        <f>1910+(1910*1.65)</f>
        <v>5061.5</v>
      </c>
      <c r="E11" s="155">
        <v>0.65</v>
      </c>
      <c r="F11" s="65">
        <f>D11/C11*E11*(1+F$3)*1.25</f>
        <v>5689.854023972603</v>
      </c>
      <c r="G11" s="155">
        <f t="shared" si="7"/>
        <v>0.65</v>
      </c>
      <c r="H11" s="65">
        <f t="shared" si="8"/>
        <v>5746.752564212328</v>
      </c>
      <c r="I11" s="155">
        <f t="shared" si="9"/>
        <v>0.65</v>
      </c>
      <c r="J11" s="65">
        <f t="shared" si="10"/>
        <v>5804.2200898544515</v>
      </c>
      <c r="K11" s="155">
        <f t="shared" si="11"/>
        <v>0.65</v>
      </c>
      <c r="L11" s="95">
        <f t="shared" si="12"/>
        <v>5862.262290752996</v>
      </c>
      <c r="M11" s="175"/>
      <c r="N11" s="192">
        <f t="shared" si="13"/>
        <v>0</v>
      </c>
      <c r="O11" s="199">
        <f t="shared" si="1"/>
        <v>0.9558259779205427</v>
      </c>
      <c r="P11" s="199">
        <f t="shared" si="2"/>
        <v>1.206730297124685</v>
      </c>
      <c r="Q11" s="199">
        <f t="shared" si="3"/>
        <v>1.2187976000959317</v>
      </c>
      <c r="R11" s="199">
        <f t="shared" si="4"/>
        <v>1.230985576096891</v>
      </c>
      <c r="S11" s="199">
        <f t="shared" si="5"/>
        <v>1.24329543185786</v>
      </c>
    </row>
    <row r="12" spans="1:19" ht="11.25">
      <c r="A12" s="63"/>
      <c r="B12" s="189"/>
      <c r="C12" s="64">
        <v>0.75</v>
      </c>
      <c r="D12" s="170">
        <f>2604*2</f>
        <v>5208</v>
      </c>
      <c r="E12" s="155">
        <f>C12</f>
        <v>0.75</v>
      </c>
      <c r="F12" s="65">
        <f>D12/C12*E12*(1+F$3)</f>
        <v>5260.08</v>
      </c>
      <c r="G12" s="155">
        <f t="shared" si="7"/>
        <v>0.75</v>
      </c>
      <c r="H12" s="65">
        <f t="shared" si="8"/>
        <v>5312.6808</v>
      </c>
      <c r="I12" s="155">
        <f t="shared" si="9"/>
        <v>0.75</v>
      </c>
      <c r="J12" s="65">
        <f t="shared" si="10"/>
        <v>5365.807608</v>
      </c>
      <c r="K12" s="155">
        <f t="shared" si="11"/>
        <v>0.75</v>
      </c>
      <c r="L12" s="95">
        <f t="shared" si="12"/>
        <v>5419.46568408</v>
      </c>
      <c r="N12" s="192">
        <f t="shared" si="13"/>
        <v>0</v>
      </c>
      <c r="O12" s="199">
        <f t="shared" si="1"/>
        <v>0.9572649572649573</v>
      </c>
      <c r="P12" s="199">
        <f t="shared" si="2"/>
        <v>0.9668376068376068</v>
      </c>
      <c r="Q12" s="199">
        <f t="shared" si="3"/>
        <v>0.9765059829059829</v>
      </c>
      <c r="R12" s="199">
        <f t="shared" si="4"/>
        <v>0.9862710427350427</v>
      </c>
      <c r="S12" s="199">
        <f t="shared" si="5"/>
        <v>0.9961337531623932</v>
      </c>
    </row>
    <row r="13" spans="1:19" ht="11.25">
      <c r="A13" s="63"/>
      <c r="B13" s="189"/>
      <c r="C13" s="64">
        <v>0.35</v>
      </c>
      <c r="D13" s="170">
        <f>2624*2</f>
        <v>5248</v>
      </c>
      <c r="E13" s="155">
        <v>0.4</v>
      </c>
      <c r="F13" s="65">
        <v>5128</v>
      </c>
      <c r="G13" s="155">
        <f t="shared" si="7"/>
        <v>0.4</v>
      </c>
      <c r="H13" s="65">
        <v>5128</v>
      </c>
      <c r="I13" s="155">
        <f t="shared" si="9"/>
        <v>0.4</v>
      </c>
      <c r="J13" s="65">
        <v>5128</v>
      </c>
      <c r="K13" s="155">
        <f t="shared" si="11"/>
        <v>0.4</v>
      </c>
      <c r="L13" s="95">
        <v>5128</v>
      </c>
      <c r="N13" s="192">
        <f t="shared" si="13"/>
        <v>0</v>
      </c>
      <c r="O13" s="199">
        <f t="shared" si="1"/>
        <v>2.0670369057465834</v>
      </c>
      <c r="P13" s="199">
        <f t="shared" si="2"/>
        <v>1.7673007995588639</v>
      </c>
      <c r="Q13" s="199">
        <f t="shared" si="3"/>
        <v>1.7673007995588639</v>
      </c>
      <c r="R13" s="199">
        <f t="shared" si="4"/>
        <v>1.7673007995588639</v>
      </c>
      <c r="S13" s="199">
        <f t="shared" si="5"/>
        <v>1.7673007995588639</v>
      </c>
    </row>
    <row r="14" spans="1:19" ht="11.25">
      <c r="A14" s="63"/>
      <c r="B14" s="189"/>
      <c r="C14" s="64">
        <v>0.7</v>
      </c>
      <c r="D14" s="170">
        <f>3266+(3266*0.6)</f>
        <v>5225.6</v>
      </c>
      <c r="E14" s="155">
        <v>0.65</v>
      </c>
      <c r="F14" s="65">
        <f>D14/C14*E14*(1+F$3)</f>
        <v>4900.866285714286</v>
      </c>
      <c r="G14" s="155">
        <f t="shared" si="7"/>
        <v>0.65</v>
      </c>
      <c r="H14" s="65">
        <f>F14/E14*G14*(1+H$3)</f>
        <v>4949.874948571429</v>
      </c>
      <c r="I14" s="155">
        <f t="shared" si="9"/>
        <v>0.65</v>
      </c>
      <c r="J14" s="65">
        <f>H14/G14*I14*(1+J$3)</f>
        <v>4999.373698057143</v>
      </c>
      <c r="K14" s="155">
        <f t="shared" si="11"/>
        <v>0.65</v>
      </c>
      <c r="L14" s="95">
        <f>+J14*(1+$L$3)</f>
        <v>5049.367435037714</v>
      </c>
      <c r="M14" s="172"/>
      <c r="N14" s="192">
        <f t="shared" si="13"/>
        <v>0</v>
      </c>
      <c r="O14" s="199">
        <f t="shared" si="1"/>
        <v>1.029107093623223</v>
      </c>
      <c r="P14" s="199">
        <f t="shared" si="2"/>
        <v>1.039398164559455</v>
      </c>
      <c r="Q14" s="199">
        <f t="shared" si="3"/>
        <v>1.0497921462050495</v>
      </c>
      <c r="R14" s="199">
        <f t="shared" si="4"/>
        <v>1.0602900676670999</v>
      </c>
      <c r="S14" s="199">
        <f t="shared" si="5"/>
        <v>1.070892968343771</v>
      </c>
    </row>
    <row r="15" spans="1:19" ht="11.25">
      <c r="A15" s="62"/>
      <c r="B15" s="189"/>
      <c r="C15" s="64">
        <v>0</v>
      </c>
      <c r="D15" s="94">
        <v>0</v>
      </c>
      <c r="E15" s="155">
        <v>0.8</v>
      </c>
      <c r="F15" s="65">
        <v>4250</v>
      </c>
      <c r="G15" s="155">
        <f t="shared" si="7"/>
        <v>0.8</v>
      </c>
      <c r="H15" s="95">
        <v>5250</v>
      </c>
      <c r="I15" s="155">
        <f t="shared" si="9"/>
        <v>0.8</v>
      </c>
      <c r="J15" s="95">
        <f>+H15*(1+$J$3)</f>
        <v>5302.5</v>
      </c>
      <c r="K15" s="155">
        <f t="shared" si="11"/>
        <v>0.8</v>
      </c>
      <c r="L15" s="95">
        <f>+J15*(1+$L$3)*1.1</f>
        <v>5891.0775</v>
      </c>
      <c r="M15" s="172"/>
      <c r="N15" s="192">
        <f t="shared" si="13"/>
        <v>0</v>
      </c>
      <c r="O15" s="199">
        <v>0</v>
      </c>
      <c r="P15" s="199">
        <f t="shared" si="2"/>
        <v>0.7323545629997242</v>
      </c>
      <c r="Q15" s="199">
        <f t="shared" si="3"/>
        <v>0.9046732837055417</v>
      </c>
      <c r="R15" s="199">
        <f t="shared" si="4"/>
        <v>0.913720016542597</v>
      </c>
      <c r="S15" s="199">
        <f t="shared" si="5"/>
        <v>1.0151429383788253</v>
      </c>
    </row>
    <row r="16" spans="1:19" ht="11.25">
      <c r="A16" s="62" t="s">
        <v>87</v>
      </c>
      <c r="B16" s="189"/>
      <c r="C16" s="64">
        <v>0</v>
      </c>
      <c r="D16" s="170">
        <v>0</v>
      </c>
      <c r="E16" s="155">
        <v>0</v>
      </c>
      <c r="F16" s="95">
        <f>+D16*(1+$F$3)</f>
        <v>0</v>
      </c>
      <c r="G16" s="155">
        <v>0.8</v>
      </c>
      <c r="H16" s="95">
        <v>4250</v>
      </c>
      <c r="I16" s="155">
        <f t="shared" si="9"/>
        <v>0.8</v>
      </c>
      <c r="J16" s="95">
        <v>5250</v>
      </c>
      <c r="K16" s="155">
        <f t="shared" si="11"/>
        <v>0.8</v>
      </c>
      <c r="L16" s="95">
        <f>+J16*(1+$L$3)*1.1</f>
        <v>5832.750000000001</v>
      </c>
      <c r="M16" s="172"/>
      <c r="N16" s="200" t="s">
        <v>93</v>
      </c>
      <c r="O16" s="199">
        <v>0</v>
      </c>
      <c r="P16" s="199">
        <v>0</v>
      </c>
      <c r="Q16" s="199">
        <f t="shared" si="3"/>
        <v>0.7323545629997242</v>
      </c>
      <c r="R16" s="199">
        <f t="shared" si="4"/>
        <v>0.9046732837055417</v>
      </c>
      <c r="S16" s="199">
        <f t="shared" si="5"/>
        <v>1.005092018196857</v>
      </c>
    </row>
    <row r="17" spans="1:12" ht="11.25">
      <c r="A17" s="62"/>
      <c r="C17" s="64"/>
      <c r="D17" s="95"/>
      <c r="E17" s="95"/>
      <c r="F17" s="65"/>
      <c r="G17" s="65"/>
      <c r="H17" s="65"/>
      <c r="I17" s="65"/>
      <c r="L17" s="65"/>
    </row>
    <row r="18" spans="1:13" ht="11.25">
      <c r="A18" s="62"/>
      <c r="B18" s="93"/>
      <c r="C18" s="65"/>
      <c r="D18" s="95"/>
      <c r="E18" s="95"/>
      <c r="F18" s="65"/>
      <c r="G18" s="65"/>
      <c r="H18" s="65"/>
      <c r="I18" s="65"/>
      <c r="L18" s="65"/>
      <c r="M18" s="172"/>
    </row>
    <row r="19" spans="1:19" ht="11.25">
      <c r="A19" s="196" t="s">
        <v>89</v>
      </c>
      <c r="B19" s="173"/>
      <c r="C19" s="173">
        <f>SUM(C4:C16)</f>
        <v>6.929999999999999</v>
      </c>
      <c r="D19" s="65">
        <f>SUM(D4:D18)</f>
        <v>50188.2</v>
      </c>
      <c r="E19" s="173">
        <f>SUM(E4:E16)</f>
        <v>7.200000000000001</v>
      </c>
      <c r="F19" s="65">
        <f>SUM(F4:F18)</f>
        <v>52911.029461202044</v>
      </c>
      <c r="G19" s="173">
        <f>SUM(G4:G16)</f>
        <v>8.000000000000002</v>
      </c>
      <c r="H19" s="65">
        <f>SUM(H4:H18)</f>
        <v>58567.05975581406</v>
      </c>
      <c r="I19" s="173">
        <f>SUM(I4:I16)</f>
        <v>8.000000000000002</v>
      </c>
      <c r="J19" s="65">
        <f>SUM(J4:J18)</f>
        <v>58488.90389460553</v>
      </c>
      <c r="K19" s="173">
        <f>SUM(K4:K16)</f>
        <v>7.500000000000001</v>
      </c>
      <c r="L19" s="65">
        <f>SUM(L4:L18)</f>
        <v>58502.861510197254</v>
      </c>
      <c r="M19" s="174"/>
      <c r="N19" s="172" t="s">
        <v>46</v>
      </c>
      <c r="O19" s="199">
        <f>D19/(O$1*C19)</f>
        <v>0.9983684177232565</v>
      </c>
      <c r="P19" s="199">
        <f>F19/(P$1*E19)</f>
        <v>1.0130623231091282</v>
      </c>
      <c r="Q19" s="199">
        <f>H19/(Q$1*G19)</f>
        <v>1.0092200812623042</v>
      </c>
      <c r="R19" s="199">
        <f>J19/(R$1*I19)</f>
        <v>1.0078733094603929</v>
      </c>
      <c r="S19" s="199">
        <f>L19/(S$1*K19)</f>
        <v>1.0753214136604585</v>
      </c>
    </row>
    <row r="20" spans="1:12" ht="11.25">
      <c r="A20" s="197" t="s">
        <v>88</v>
      </c>
      <c r="B20" s="93"/>
      <c r="C20" s="65"/>
      <c r="D20" s="65">
        <f>C19*$M$2</f>
        <v>0</v>
      </c>
      <c r="E20" s="65"/>
      <c r="F20" s="65">
        <f>E19*$M$2</f>
        <v>0</v>
      </c>
      <c r="G20" s="162"/>
      <c r="H20" s="65">
        <f>G19*$M$2</f>
        <v>0</v>
      </c>
      <c r="I20" s="162"/>
      <c r="J20" s="65">
        <f>I19*$M$2</f>
        <v>0</v>
      </c>
      <c r="K20" s="162"/>
      <c r="L20" s="65">
        <f>K19*$M$2</f>
        <v>0</v>
      </c>
    </row>
    <row r="21" ht="11.25">
      <c r="A21" s="62" t="s">
        <v>52</v>
      </c>
    </row>
    <row r="22" spans="4:12" ht="11.25">
      <c r="D22" s="3" t="s">
        <v>24</v>
      </c>
      <c r="E22" s="3"/>
      <c r="F22" s="4" t="s">
        <v>25</v>
      </c>
      <c r="G22" s="4"/>
      <c r="H22" s="5" t="s">
        <v>26</v>
      </c>
      <c r="I22" s="5"/>
      <c r="J22" s="5" t="s">
        <v>57</v>
      </c>
      <c r="K22" s="5"/>
      <c r="L22" s="5" t="s">
        <v>79</v>
      </c>
    </row>
    <row r="23" spans="1:12" ht="11.25">
      <c r="A23" s="67"/>
      <c r="B23" s="5" t="s">
        <v>53</v>
      </c>
      <c r="C23" s="3"/>
      <c r="D23" s="5"/>
      <c r="E23" s="5"/>
      <c r="F23" s="157">
        <v>0</v>
      </c>
      <c r="G23" s="157"/>
      <c r="H23" s="157">
        <v>0</v>
      </c>
      <c r="I23" s="157"/>
      <c r="J23" s="157">
        <v>0</v>
      </c>
      <c r="K23" s="157"/>
      <c r="L23" s="157">
        <v>0</v>
      </c>
    </row>
    <row r="24" spans="1:13" ht="11.25">
      <c r="A24" s="63">
        <f>A4</f>
        <v>0</v>
      </c>
      <c r="B24" s="156">
        <f>102579/1436</f>
        <v>71.43384401114206</v>
      </c>
      <c r="D24" s="6">
        <f aca="true" t="shared" si="14" ref="D24:D36">D4*B24</f>
        <v>209301.16295264623</v>
      </c>
      <c r="E24" s="6"/>
      <c r="F24" s="6">
        <f aca="true" t="shared" si="15" ref="F24:L35">F4*((1+F$23)*$B24)</f>
        <v>209301.16295264623</v>
      </c>
      <c r="G24" s="6"/>
      <c r="H24" s="6">
        <f t="shared" si="15"/>
        <v>209301.16295264623</v>
      </c>
      <c r="I24" s="6"/>
      <c r="J24" s="6">
        <f t="shared" si="15"/>
        <v>209301.16295264623</v>
      </c>
      <c r="K24" s="6"/>
      <c r="L24" s="6">
        <f t="shared" si="15"/>
        <v>209301.16295264623</v>
      </c>
      <c r="M24" s="93"/>
    </row>
    <row r="25" spans="1:13" ht="11.25">
      <c r="A25" s="63">
        <f aca="true" t="shared" si="16" ref="A25:A35">A5</f>
        <v>0</v>
      </c>
      <c r="B25" s="156">
        <f>207364/2617</f>
        <v>79.23729461215132</v>
      </c>
      <c r="D25" s="6">
        <f t="shared" si="14"/>
        <v>381670.2006878105</v>
      </c>
      <c r="E25" s="6"/>
      <c r="F25" s="6">
        <f t="shared" si="15"/>
        <v>321239.08557890716</v>
      </c>
      <c r="G25" s="6"/>
      <c r="H25" s="6">
        <f t="shared" si="15"/>
        <v>324451.47643469623</v>
      </c>
      <c r="I25" s="6"/>
      <c r="J25" s="6">
        <f t="shared" si="15"/>
        <v>327695.9911990432</v>
      </c>
      <c r="K25" s="6"/>
      <c r="L25" s="6">
        <f t="shared" si="15"/>
        <v>330972.9511110336</v>
      </c>
      <c r="M25" s="93"/>
    </row>
    <row r="26" spans="1:14" s="153" customFormat="1" ht="11.25">
      <c r="A26" s="63">
        <f t="shared" si="16"/>
        <v>0</v>
      </c>
      <c r="B26" s="156">
        <f>186249/2589</f>
        <v>71.9385863267671</v>
      </c>
      <c r="C26" s="154"/>
      <c r="D26" s="6">
        <f t="shared" si="14"/>
        <v>322738.0798377752</v>
      </c>
      <c r="E26" s="6"/>
      <c r="F26" s="6">
        <f t="shared" si="15"/>
        <v>217310.30709076865</v>
      </c>
      <c r="G26" s="6"/>
      <c r="H26" s="6">
        <f t="shared" si="15"/>
        <v>219483.41016167635</v>
      </c>
      <c r="I26" s="6"/>
      <c r="J26" s="6">
        <f t="shared" si="15"/>
        <v>110839.12213164655</v>
      </c>
      <c r="K26" s="6"/>
      <c r="L26" s="6">
        <f t="shared" si="15"/>
        <v>0</v>
      </c>
      <c r="M26" s="93"/>
      <c r="N26" s="61"/>
    </row>
    <row r="27" spans="1:14" s="153" customFormat="1" ht="11.25">
      <c r="A27" s="63">
        <f t="shared" si="16"/>
        <v>0</v>
      </c>
      <c r="B27" s="156">
        <f>94330/1541</f>
        <v>61.21349772874757</v>
      </c>
      <c r="C27" s="154"/>
      <c r="D27" s="6">
        <f t="shared" si="14"/>
        <v>288682.85528877354</v>
      </c>
      <c r="E27" s="6"/>
      <c r="F27" s="6">
        <f t="shared" si="15"/>
        <v>349883.62060999346</v>
      </c>
      <c r="G27" s="6"/>
      <c r="H27" s="6">
        <f t="shared" si="15"/>
        <v>353382.4568160934</v>
      </c>
      <c r="I27" s="6"/>
      <c r="J27" s="6">
        <f t="shared" si="15"/>
        <v>356916.28138425434</v>
      </c>
      <c r="K27" s="6"/>
      <c r="L27" s="6">
        <f t="shared" si="15"/>
        <v>360485.44419809687</v>
      </c>
      <c r="M27" s="93"/>
      <c r="N27" s="61"/>
    </row>
    <row r="28" spans="1:14" s="153" customFormat="1" ht="11.25">
      <c r="A28" s="63">
        <f t="shared" si="16"/>
        <v>0</v>
      </c>
      <c r="B28" s="156">
        <f>148054/2213</f>
        <v>66.90194306371441</v>
      </c>
      <c r="C28" s="154"/>
      <c r="D28" s="6">
        <f t="shared" si="14"/>
        <v>331164.6181653863</v>
      </c>
      <c r="E28" s="6"/>
      <c r="F28" s="6">
        <f t="shared" si="15"/>
        <v>334476.2643470402</v>
      </c>
      <c r="G28" s="6"/>
      <c r="H28" s="6">
        <f>H8*((1+H$23)*(($B36+$B29)/2))</f>
        <v>400125.7113240536</v>
      </c>
      <c r="I28" s="6"/>
      <c r="J28" s="6">
        <f>J8*((1+J$23)*(($B36+$B29)/2))</f>
        <v>404126.9684372941</v>
      </c>
      <c r="K28" s="6"/>
      <c r="L28" s="6">
        <f>L8*((1+L$23)*(($B36+$B29)/2))</f>
        <v>408168.23812166706</v>
      </c>
      <c r="M28" s="93"/>
      <c r="N28" s="61"/>
    </row>
    <row r="29" spans="1:14" s="153" customFormat="1" ht="11.25">
      <c r="A29" s="63">
        <f t="shared" si="16"/>
        <v>0</v>
      </c>
      <c r="B29" s="156">
        <f>118268/1554</f>
        <v>76.1055341055341</v>
      </c>
      <c r="C29" s="154"/>
      <c r="D29" s="6">
        <f t="shared" si="14"/>
        <v>241863.3873873874</v>
      </c>
      <c r="E29" s="6"/>
      <c r="F29" s="6">
        <f t="shared" si="15"/>
        <v>222074.5647829648</v>
      </c>
      <c r="G29" s="6"/>
      <c r="H29" s="6">
        <f t="shared" si="15"/>
        <v>224295.31043079443</v>
      </c>
      <c r="I29" s="6"/>
      <c r="J29" s="6">
        <f t="shared" si="15"/>
        <v>226538.26353510236</v>
      </c>
      <c r="K29" s="6"/>
      <c r="L29" s="6">
        <f t="shared" si="15"/>
        <v>228803.6461704534</v>
      </c>
      <c r="M29" s="93"/>
      <c r="N29" s="61"/>
    </row>
    <row r="30" spans="1:14" s="153" customFormat="1" ht="11.25">
      <c r="A30" s="63">
        <f t="shared" si="16"/>
        <v>0</v>
      </c>
      <c r="B30" s="156">
        <f>169306/2144</f>
        <v>78.96735074626865</v>
      </c>
      <c r="C30" s="154"/>
      <c r="D30" s="6">
        <f t="shared" si="14"/>
        <v>344929.3880597015</v>
      </c>
      <c r="E30" s="6"/>
      <c r="F30" s="6">
        <f t="shared" si="15"/>
        <v>319347.1251119403</v>
      </c>
      <c r="G30" s="6"/>
      <c r="H30" s="6">
        <f t="shared" si="15"/>
        <v>322540.5963630597</v>
      </c>
      <c r="I30" s="6"/>
      <c r="J30" s="6">
        <f t="shared" si="15"/>
        <v>325766.0023266903</v>
      </c>
      <c r="K30" s="6"/>
      <c r="L30" s="6">
        <f t="shared" si="15"/>
        <v>329023.6623499572</v>
      </c>
      <c r="M30" s="93"/>
      <c r="N30" s="61"/>
    </row>
    <row r="31" spans="1:13" ht="11.25">
      <c r="A31" s="63">
        <f t="shared" si="16"/>
        <v>0</v>
      </c>
      <c r="B31" s="156">
        <v>82.38</v>
      </c>
      <c r="D31" s="6">
        <f t="shared" si="14"/>
        <v>416966.37</v>
      </c>
      <c r="E31" s="6"/>
      <c r="F31" s="6">
        <f t="shared" si="15"/>
        <v>468730.17449486296</v>
      </c>
      <c r="G31" s="6"/>
      <c r="H31" s="6">
        <f t="shared" si="15"/>
        <v>473417.47623981157</v>
      </c>
      <c r="I31" s="6"/>
      <c r="J31" s="6">
        <f t="shared" si="15"/>
        <v>478151.6510022097</v>
      </c>
      <c r="K31" s="6"/>
      <c r="L31" s="6">
        <f t="shared" si="15"/>
        <v>482933.16751223174</v>
      </c>
      <c r="M31" s="93"/>
    </row>
    <row r="32" spans="1:12" ht="11.25">
      <c r="A32" s="63">
        <f t="shared" si="16"/>
        <v>0</v>
      </c>
      <c r="B32" s="156">
        <f>214043/2549</f>
        <v>83.97136131816399</v>
      </c>
      <c r="D32" s="6">
        <f t="shared" si="14"/>
        <v>437322.84974499804</v>
      </c>
      <c r="E32" s="6"/>
      <c r="F32" s="6">
        <f t="shared" si="15"/>
        <v>441696.078242448</v>
      </c>
      <c r="G32" s="6"/>
      <c r="H32" s="6">
        <f t="shared" si="15"/>
        <v>446113.03902487253</v>
      </c>
      <c r="I32" s="6"/>
      <c r="J32" s="6">
        <f t="shared" si="15"/>
        <v>450574.16941512126</v>
      </c>
      <c r="K32" s="6"/>
      <c r="L32" s="6">
        <f t="shared" si="15"/>
        <v>455079.91110927245</v>
      </c>
    </row>
    <row r="33" spans="1:12" ht="11.25">
      <c r="A33" s="63">
        <f t="shared" si="16"/>
        <v>0</v>
      </c>
      <c r="B33" s="156">
        <f>206872/2564</f>
        <v>80.6833073322933</v>
      </c>
      <c r="D33" s="6">
        <f t="shared" si="14"/>
        <v>423425.9968798752</v>
      </c>
      <c r="E33" s="6"/>
      <c r="F33" s="6">
        <f t="shared" si="15"/>
        <v>413744</v>
      </c>
      <c r="G33" s="6"/>
      <c r="H33" s="6">
        <f t="shared" si="15"/>
        <v>413744</v>
      </c>
      <c r="I33" s="6"/>
      <c r="J33" s="6">
        <f t="shared" si="15"/>
        <v>413744</v>
      </c>
      <c r="K33" s="6"/>
      <c r="L33" s="6">
        <f t="shared" si="15"/>
        <v>413744</v>
      </c>
    </row>
    <row r="34" spans="1:12" s="62" customFormat="1" ht="11.25">
      <c r="A34" s="63">
        <f t="shared" si="16"/>
        <v>0</v>
      </c>
      <c r="B34" s="156">
        <f>275111/3207</f>
        <v>85.78453383224198</v>
      </c>
      <c r="D34" s="6">
        <f t="shared" si="14"/>
        <v>448275.6599937637</v>
      </c>
      <c r="E34" s="6"/>
      <c r="F34" s="6">
        <f t="shared" si="15"/>
        <v>420418.52969415125</v>
      </c>
      <c r="G34" s="6"/>
      <c r="H34" s="6">
        <f t="shared" si="15"/>
        <v>424622.71499109274</v>
      </c>
      <c r="I34" s="6"/>
      <c r="J34" s="6">
        <f t="shared" si="15"/>
        <v>428868.9421410037</v>
      </c>
      <c r="K34" s="6"/>
      <c r="L34" s="6">
        <f t="shared" si="15"/>
        <v>433157.6315624137</v>
      </c>
    </row>
    <row r="35" spans="1:12" s="62" customFormat="1" ht="11.25">
      <c r="A35" s="63">
        <f t="shared" si="16"/>
        <v>0</v>
      </c>
      <c r="B35" s="156">
        <f>AVERAGE(B34,B30)</f>
        <v>82.3759422892553</v>
      </c>
      <c r="D35" s="6">
        <f t="shared" si="14"/>
        <v>0</v>
      </c>
      <c r="E35" s="6"/>
      <c r="F35" s="6">
        <f t="shared" si="15"/>
        <v>350097.7547293351</v>
      </c>
      <c r="G35" s="6"/>
      <c r="H35" s="6">
        <f t="shared" si="15"/>
        <v>432473.69701859035</v>
      </c>
      <c r="I35" s="6"/>
      <c r="J35" s="6">
        <f t="shared" si="15"/>
        <v>436798.43398877623</v>
      </c>
      <c r="K35" s="6"/>
      <c r="L35" s="6">
        <f t="shared" si="15"/>
        <v>485283.06016153045</v>
      </c>
    </row>
    <row r="36" spans="1:12" s="62" customFormat="1" ht="11.25">
      <c r="A36" s="187" t="s">
        <v>83</v>
      </c>
      <c r="B36" s="156">
        <f>B35</f>
        <v>82.3759422892553</v>
      </c>
      <c r="D36" s="6">
        <f t="shared" si="14"/>
        <v>0</v>
      </c>
      <c r="E36" s="6"/>
      <c r="F36" s="6">
        <f>F16*$B36</f>
        <v>0</v>
      </c>
      <c r="G36" s="6"/>
      <c r="H36" s="6">
        <f>H16*((1+H$23)*(($B36+$B29)/2))</f>
        <v>336773.1373389275</v>
      </c>
      <c r="I36" s="6"/>
      <c r="J36" s="6">
        <f>J16*((1+J$23)*(($B36+$B29)/2))</f>
        <v>416013.8755363222</v>
      </c>
      <c r="K36" s="6"/>
      <c r="L36" s="6">
        <f>L16*((1+L$23)*(($B36+$B29)/2))</f>
        <v>462191.415720854</v>
      </c>
    </row>
    <row r="37" spans="1:12" s="62" customFormat="1" ht="11.25">
      <c r="A37" s="63"/>
      <c r="B37" s="156"/>
      <c r="D37" s="6"/>
      <c r="E37" s="6"/>
      <c r="F37" s="6"/>
      <c r="G37" s="6"/>
      <c r="H37" s="6"/>
      <c r="I37" s="6"/>
      <c r="J37" s="6"/>
      <c r="K37" s="6"/>
      <c r="L37" s="6"/>
    </row>
    <row r="38" spans="1:12" s="62" customFormat="1" ht="11.25">
      <c r="A38" s="63"/>
      <c r="B38" s="156"/>
      <c r="D38" s="6"/>
      <c r="E38" s="6"/>
      <c r="F38" s="6"/>
      <c r="G38" s="6"/>
      <c r="H38" s="6"/>
      <c r="I38" s="6"/>
      <c r="J38" s="6"/>
      <c r="K38" s="6"/>
      <c r="L38" s="6"/>
    </row>
    <row r="39" spans="1:12" s="62" customFormat="1" ht="11.25">
      <c r="A39" s="63"/>
      <c r="B39" s="156"/>
      <c r="D39" s="6"/>
      <c r="E39" s="6"/>
      <c r="F39" s="6"/>
      <c r="G39" s="6"/>
      <c r="H39" s="6"/>
      <c r="I39" s="6"/>
      <c r="J39" s="6"/>
      <c r="K39" s="6"/>
      <c r="L39" s="6"/>
    </row>
    <row r="40" spans="4:12" ht="11.25">
      <c r="D40" s="65"/>
      <c r="E40" s="65"/>
      <c r="F40" s="162"/>
      <c r="G40" s="162"/>
      <c r="H40" s="162"/>
      <c r="I40" s="162"/>
      <c r="J40" s="162"/>
      <c r="K40" s="162"/>
      <c r="L40" s="162"/>
    </row>
    <row r="41" spans="1:12" ht="11.25">
      <c r="A41" s="61" t="s">
        <v>67</v>
      </c>
      <c r="B41" s="156"/>
      <c r="D41" s="6">
        <f>SUM(D24:D37)</f>
        <v>3846340.5689981175</v>
      </c>
      <c r="E41" s="6"/>
      <c r="F41" s="6">
        <f>SUM(F24:F37)</f>
        <v>4068318.667635058</v>
      </c>
      <c r="G41" s="6"/>
      <c r="H41" s="6">
        <f>SUM(H24:H37)</f>
        <v>4580724.189096315</v>
      </c>
      <c r="I41" s="6"/>
      <c r="J41" s="6">
        <f>SUM(J24:J37)</f>
        <v>4585334.864050111</v>
      </c>
      <c r="K41" s="6"/>
      <c r="L41" s="6">
        <f>SUM(L24:L37)</f>
        <v>4599144.290970157</v>
      </c>
    </row>
    <row r="42" spans="4:12" ht="11.25">
      <c r="D42" s="6"/>
      <c r="E42" s="6"/>
      <c r="F42" s="6"/>
      <c r="G42" s="6"/>
      <c r="H42" s="6"/>
      <c r="I42" s="6"/>
      <c r="J42" s="6"/>
      <c r="K42" s="6"/>
      <c r="L42" s="6"/>
    </row>
    <row r="43" spans="4:12" ht="11.25">
      <c r="D43" s="6"/>
      <c r="E43" s="6"/>
      <c r="F43" s="162"/>
      <c r="G43" s="162"/>
      <c r="H43" s="162"/>
      <c r="I43" s="162"/>
      <c r="J43" s="162"/>
      <c r="K43" s="162"/>
      <c r="L43" s="162"/>
    </row>
    <row r="44" spans="1:12" ht="11.25">
      <c r="A44" s="61" t="s">
        <v>54</v>
      </c>
      <c r="F44" s="162"/>
      <c r="G44" s="162"/>
      <c r="H44" s="162"/>
      <c r="I44" s="162"/>
      <c r="J44" s="162"/>
      <c r="K44" s="162"/>
      <c r="L44" s="162"/>
    </row>
    <row r="45" ht="11.25">
      <c r="A45" s="172" t="s">
        <v>92</v>
      </c>
    </row>
    <row r="46" ht="11.25">
      <c r="A46" s="172" t="s">
        <v>85</v>
      </c>
    </row>
    <row r="48" ht="12">
      <c r="A48" s="68" t="s">
        <v>55</v>
      </c>
    </row>
  </sheetData>
  <sheetProtection/>
  <printOptions/>
  <pageMargins left="0.5" right="0.5" top="0.5" bottom="0.5" header="0" footer="0"/>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K28"/>
  <sheetViews>
    <sheetView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AF17" sqref="AF17"/>
    </sheetView>
  </sheetViews>
  <sheetFormatPr defaultColWidth="9.140625" defaultRowHeight="12.75"/>
  <cols>
    <col min="1" max="1" width="16.8515625" style="0" customWidth="1"/>
    <col min="2" max="2" width="3.421875" style="0" customWidth="1"/>
    <col min="3" max="3" width="5.57421875" style="11" customWidth="1"/>
    <col min="4" max="4" width="8.00390625" style="11" customWidth="1"/>
    <col min="5" max="5" width="3.28125" style="0" customWidth="1"/>
    <col min="6" max="6" width="26.57421875" style="0" customWidth="1"/>
    <col min="7" max="7" width="7.00390625" style="12" customWidth="1"/>
    <col min="8" max="8" width="13.28125" style="0" customWidth="1"/>
    <col min="9" max="13" width="12.7109375" style="0" customWidth="1"/>
    <col min="14" max="14" width="15.140625" style="0" customWidth="1"/>
    <col min="15" max="15" width="13.57421875" style="0" customWidth="1"/>
    <col min="16" max="16" width="12.7109375" style="0" customWidth="1"/>
    <col min="17" max="17" width="3.28125" style="0" customWidth="1"/>
    <col min="18" max="20" width="12.7109375" style="0" customWidth="1"/>
    <col min="21" max="21" width="13.7109375" style="0" customWidth="1"/>
    <col min="22" max="22" width="15.140625" style="0" customWidth="1"/>
    <col min="23" max="24" width="12.7109375" style="0" customWidth="1"/>
    <col min="25" max="25" width="12.00390625" style="0" customWidth="1"/>
    <col min="26" max="27" width="13.00390625" style="0" customWidth="1"/>
    <col min="28" max="28" width="13.7109375" style="0" customWidth="1"/>
    <col min="29" max="29" width="18.421875" style="0" customWidth="1"/>
    <col min="30" max="30" width="11.28125" style="0" bestFit="1" customWidth="1"/>
    <col min="31" max="31" width="11.140625" style="0" customWidth="1"/>
    <col min="32" max="32" width="11.28125" style="0" bestFit="1" customWidth="1"/>
    <col min="33" max="33" width="10.140625" style="0" customWidth="1"/>
    <col min="34" max="34" width="11.421875" style="0" bestFit="1" customWidth="1"/>
    <col min="35" max="35" width="9.8515625" style="0" customWidth="1"/>
    <col min="36" max="36" width="11.28125" style="0" bestFit="1" customWidth="1"/>
    <col min="37" max="37" width="10.28125" style="0" customWidth="1"/>
  </cols>
  <sheetData>
    <row r="1" ht="22.5" customHeight="1"/>
    <row r="2" spans="1:37" s="22" customFormat="1" ht="28.5" customHeight="1">
      <c r="A2" s="13"/>
      <c r="B2" s="13"/>
      <c r="C2" s="13"/>
      <c r="D2" s="13"/>
      <c r="E2" s="13"/>
      <c r="F2" s="13"/>
      <c r="G2" s="14"/>
      <c r="H2" s="15" t="s">
        <v>28</v>
      </c>
      <c r="I2" s="16"/>
      <c r="J2" s="16"/>
      <c r="K2" s="16"/>
      <c r="L2" s="16"/>
      <c r="M2" s="16"/>
      <c r="N2" s="16"/>
      <c r="O2" s="16"/>
      <c r="P2" s="17"/>
      <c r="Q2"/>
      <c r="R2" s="18" t="s">
        <v>29</v>
      </c>
      <c r="S2" s="19"/>
      <c r="T2" s="19"/>
      <c r="U2" s="19"/>
      <c r="V2" s="19"/>
      <c r="W2" s="20"/>
      <c r="X2" s="13"/>
      <c r="Y2" s="21"/>
      <c r="AA2" s="208" t="s">
        <v>24</v>
      </c>
      <c r="AB2" s="208"/>
      <c r="AD2" s="208" t="s">
        <v>25</v>
      </c>
      <c r="AE2" s="208"/>
      <c r="AF2" s="208" t="s">
        <v>26</v>
      </c>
      <c r="AG2" s="208"/>
      <c r="AH2" s="208" t="s">
        <v>57</v>
      </c>
      <c r="AI2" s="208"/>
      <c r="AJ2" s="208" t="s">
        <v>79</v>
      </c>
      <c r="AK2" s="208"/>
    </row>
    <row r="3" spans="1:37" ht="63.75">
      <c r="A3" s="23"/>
      <c r="B3" s="23"/>
      <c r="C3" s="23"/>
      <c r="D3" s="23"/>
      <c r="E3" s="23"/>
      <c r="F3" s="23"/>
      <c r="G3" s="24"/>
      <c r="H3" s="25" t="s">
        <v>30</v>
      </c>
      <c r="I3" s="26"/>
      <c r="J3" s="27" t="s">
        <v>31</v>
      </c>
      <c r="K3" s="28" t="s">
        <v>32</v>
      </c>
      <c r="L3" s="28" t="s">
        <v>59</v>
      </c>
      <c r="M3" s="29" t="s">
        <v>58</v>
      </c>
      <c r="N3" s="29" t="s">
        <v>33</v>
      </c>
      <c r="O3" s="29" t="s">
        <v>34</v>
      </c>
      <c r="P3" s="30" t="s">
        <v>35</v>
      </c>
      <c r="R3" s="31" t="s">
        <v>36</v>
      </c>
      <c r="S3" s="31" t="s">
        <v>37</v>
      </c>
      <c r="T3" s="28" t="s">
        <v>38</v>
      </c>
      <c r="U3" s="171" t="s">
        <v>39</v>
      </c>
      <c r="V3" s="29" t="s">
        <v>39</v>
      </c>
      <c r="W3" s="28" t="s">
        <v>40</v>
      </c>
      <c r="X3" s="32" t="s">
        <v>41</v>
      </c>
      <c r="Y3" s="74" t="s">
        <v>42</v>
      </c>
      <c r="AA3" s="74" t="s">
        <v>60</v>
      </c>
      <c r="AB3" s="74" t="s">
        <v>61</v>
      </c>
      <c r="AD3" s="74" t="s">
        <v>60</v>
      </c>
      <c r="AE3" s="74" t="s">
        <v>61</v>
      </c>
      <c r="AF3" s="74" t="s">
        <v>60</v>
      </c>
      <c r="AG3" s="74" t="s">
        <v>61</v>
      </c>
      <c r="AH3" s="74" t="s">
        <v>60</v>
      </c>
      <c r="AI3" s="74" t="s">
        <v>61</v>
      </c>
      <c r="AJ3" s="74" t="s">
        <v>60</v>
      </c>
      <c r="AK3" s="74" t="s">
        <v>61</v>
      </c>
    </row>
    <row r="4" spans="1:28" s="129" customFormat="1" ht="12.75">
      <c r="A4" s="152" t="s">
        <v>43</v>
      </c>
      <c r="B4" s="150" t="s">
        <v>44</v>
      </c>
      <c r="C4" s="138" t="s">
        <v>45</v>
      </c>
      <c r="D4" s="138" t="s">
        <v>46</v>
      </c>
      <c r="E4" s="138" t="s">
        <v>47</v>
      </c>
      <c r="F4" s="138" t="s">
        <v>48</v>
      </c>
      <c r="G4" s="139" t="s">
        <v>49</v>
      </c>
      <c r="H4" s="140"/>
      <c r="I4" s="141"/>
      <c r="J4" s="142"/>
      <c r="K4" s="140"/>
      <c r="L4" s="140"/>
      <c r="M4" s="140"/>
      <c r="N4" s="140"/>
      <c r="O4" s="140"/>
      <c r="P4" s="143"/>
      <c r="Q4" s="144"/>
      <c r="R4" s="140"/>
      <c r="S4" s="140"/>
      <c r="T4" s="140"/>
      <c r="U4" s="140"/>
      <c r="V4" s="140"/>
      <c r="W4" s="140"/>
      <c r="X4" s="145"/>
      <c r="Y4" s="146"/>
      <c r="AA4" s="146"/>
      <c r="AB4" s="146"/>
    </row>
    <row r="5" spans="1:37" s="129" customFormat="1" ht="12.75">
      <c r="A5" s="181"/>
      <c r="B5" s="182"/>
      <c r="C5" s="183"/>
      <c r="D5" s="184"/>
      <c r="E5" s="184"/>
      <c r="F5" s="183" t="s">
        <v>82</v>
      </c>
      <c r="G5" s="185"/>
      <c r="H5" s="121"/>
      <c r="I5" s="122"/>
      <c r="J5" s="123"/>
      <c r="K5" s="126"/>
      <c r="L5" s="124"/>
      <c r="M5" s="121"/>
      <c r="N5" s="121"/>
      <c r="O5" s="121"/>
      <c r="P5" s="147"/>
      <c r="Q5" s="124"/>
      <c r="R5" s="121"/>
      <c r="S5" s="121"/>
      <c r="T5" s="121"/>
      <c r="U5" s="121"/>
      <c r="V5" s="121"/>
      <c r="W5" s="121"/>
      <c r="X5" s="125"/>
      <c r="Y5" s="126">
        <f aca="true" t="shared" si="0" ref="Y5:Y18">X5*1.24</f>
        <v>0</v>
      </c>
      <c r="Z5" s="127"/>
      <c r="AA5" s="128">
        <f>+W5+M5</f>
        <v>0</v>
      </c>
      <c r="AB5" s="126">
        <f aca="true" t="shared" si="1" ref="AB5:AB18">AA5*1.24</f>
        <v>0</v>
      </c>
      <c r="AC5" s="165">
        <f>A5</f>
        <v>0</v>
      </c>
      <c r="AD5" s="166">
        <f>AA5*1.03</f>
        <v>0</v>
      </c>
      <c r="AE5" s="126">
        <f aca="true" t="shared" si="2" ref="AE5:AE13">AD5*1.244</f>
        <v>0</v>
      </c>
      <c r="AF5" s="167">
        <f aca="true" t="shared" si="3" ref="AF5:AF16">AD5*1.03</f>
        <v>0</v>
      </c>
      <c r="AG5" s="126">
        <f aca="true" t="shared" si="4" ref="AG5:AG13">AF5*1.246</f>
        <v>0</v>
      </c>
      <c r="AH5" s="167">
        <f aca="true" t="shared" si="5" ref="AH5:AH12">AF5*1.03</f>
        <v>0</v>
      </c>
      <c r="AI5" s="126">
        <f aca="true" t="shared" si="6" ref="AI5:AI13">AH5*1.25</f>
        <v>0</v>
      </c>
      <c r="AJ5" s="167">
        <f aca="true" t="shared" si="7" ref="AJ5:AJ16">AH5*1.03</f>
        <v>0</v>
      </c>
      <c r="AK5" s="126">
        <f aca="true" t="shared" si="8" ref="AK5:AK13">AJ5*1.25</f>
        <v>0</v>
      </c>
    </row>
    <row r="6" spans="1:37" s="129" customFormat="1" ht="12.75">
      <c r="A6" s="181"/>
      <c r="B6" s="182"/>
      <c r="C6" s="183"/>
      <c r="D6" s="184"/>
      <c r="E6" s="184"/>
      <c r="F6" s="183" t="s">
        <v>56</v>
      </c>
      <c r="G6" s="185"/>
      <c r="H6" s="121"/>
      <c r="I6" s="122"/>
      <c r="J6" s="123"/>
      <c r="K6" s="148"/>
      <c r="L6" s="147"/>
      <c r="M6" s="121"/>
      <c r="N6" s="121"/>
      <c r="O6" s="121"/>
      <c r="P6" s="123"/>
      <c r="Q6" s="124"/>
      <c r="R6" s="121"/>
      <c r="S6" s="121"/>
      <c r="T6" s="121"/>
      <c r="U6" s="121"/>
      <c r="V6" s="121"/>
      <c r="W6" s="121"/>
      <c r="X6" s="125"/>
      <c r="Y6" s="126">
        <f t="shared" si="0"/>
        <v>0</v>
      </c>
      <c r="Z6" s="127"/>
      <c r="AA6" s="128">
        <f aca="true" t="shared" si="9" ref="AA6:AA16">+W6+M6</f>
        <v>0</v>
      </c>
      <c r="AB6" s="126">
        <f t="shared" si="1"/>
        <v>0</v>
      </c>
      <c r="AC6" s="165">
        <f aca="true" t="shared" si="10" ref="AC6:AC16">A6</f>
        <v>0</v>
      </c>
      <c r="AD6" s="166">
        <f>AA6*1.03</f>
        <v>0</v>
      </c>
      <c r="AE6" s="126">
        <f>AD6*1.244</f>
        <v>0</v>
      </c>
      <c r="AF6" s="167">
        <f>AD6*1.03</f>
        <v>0</v>
      </c>
      <c r="AG6" s="126">
        <f>AF6*1.246</f>
        <v>0</v>
      </c>
      <c r="AH6" s="167">
        <f>AF6*1.03</f>
        <v>0</v>
      </c>
      <c r="AI6" s="126">
        <f>AH6*1.25</f>
        <v>0</v>
      </c>
      <c r="AJ6" s="167">
        <f>AH6*1.03</f>
        <v>0</v>
      </c>
      <c r="AK6" s="126">
        <f>AJ6*1.25</f>
        <v>0</v>
      </c>
    </row>
    <row r="7" spans="1:37" s="129" customFormat="1" ht="12.75">
      <c r="A7" s="181"/>
      <c r="B7" s="182"/>
      <c r="C7" s="183"/>
      <c r="D7" s="184"/>
      <c r="E7" s="184"/>
      <c r="F7" s="183" t="s">
        <v>82</v>
      </c>
      <c r="G7" s="185"/>
      <c r="H7" s="121"/>
      <c r="I7" s="122"/>
      <c r="J7" s="123"/>
      <c r="K7" s="121"/>
      <c r="L7" s="149"/>
      <c r="M7" s="121"/>
      <c r="N7" s="121"/>
      <c r="O7" s="121"/>
      <c r="P7" s="45"/>
      <c r="Q7" s="124"/>
      <c r="R7" s="121"/>
      <c r="S7" s="121"/>
      <c r="T7" s="121"/>
      <c r="U7" s="121"/>
      <c r="V7" s="121"/>
      <c r="W7" s="121"/>
      <c r="X7" s="125"/>
      <c r="Y7" s="126">
        <f t="shared" si="0"/>
        <v>0</v>
      </c>
      <c r="Z7" s="127"/>
      <c r="AA7" s="128">
        <f t="shared" si="9"/>
        <v>0</v>
      </c>
      <c r="AB7" s="126">
        <f t="shared" si="1"/>
        <v>0</v>
      </c>
      <c r="AC7" s="165">
        <f t="shared" si="10"/>
        <v>0</v>
      </c>
      <c r="AD7" s="166">
        <f>AA7*0.75</f>
        <v>0</v>
      </c>
      <c r="AE7" s="126">
        <f>AB7</f>
        <v>0</v>
      </c>
      <c r="AF7" s="167">
        <f t="shared" si="3"/>
        <v>0</v>
      </c>
      <c r="AG7" s="126">
        <f>AE7*1.03</f>
        <v>0</v>
      </c>
      <c r="AH7" s="167">
        <f>AF7*1.03*0.5</f>
        <v>0</v>
      </c>
      <c r="AI7" s="126">
        <f>AG7*1.03*0.5</f>
        <v>0</v>
      </c>
      <c r="AJ7" s="167">
        <v>0</v>
      </c>
      <c r="AK7" s="126">
        <f t="shared" si="8"/>
        <v>0</v>
      </c>
    </row>
    <row r="8" spans="1:37" s="129" customFormat="1" ht="12.75">
      <c r="A8" s="181"/>
      <c r="B8" s="182"/>
      <c r="C8" s="183"/>
      <c r="D8" s="184"/>
      <c r="E8" s="184"/>
      <c r="F8" s="183" t="s">
        <v>56</v>
      </c>
      <c r="G8" s="185"/>
      <c r="H8" s="121"/>
      <c r="I8" s="122"/>
      <c r="J8" s="123"/>
      <c r="K8" s="121"/>
      <c r="L8" s="149"/>
      <c r="M8" s="121"/>
      <c r="N8" s="121"/>
      <c r="O8" s="121"/>
      <c r="P8" s="45"/>
      <c r="Q8" s="124"/>
      <c r="R8" s="121"/>
      <c r="S8" s="121"/>
      <c r="T8" s="121"/>
      <c r="U8" s="121"/>
      <c r="V8" s="121"/>
      <c r="W8" s="121"/>
      <c r="X8" s="125"/>
      <c r="Y8" s="126">
        <f>X8*1.24</f>
        <v>0</v>
      </c>
      <c r="Z8" s="127"/>
      <c r="AA8" s="128">
        <f>+W8+M8</f>
        <v>0</v>
      </c>
      <c r="AB8" s="126">
        <f>AA8*1.24</f>
        <v>0</v>
      </c>
      <c r="AC8" s="165">
        <f t="shared" si="10"/>
        <v>0</v>
      </c>
      <c r="AD8" s="166">
        <f aca="true" t="shared" si="11" ref="AD8:AD17">AA8*1.03</f>
        <v>0</v>
      </c>
      <c r="AE8" s="126">
        <f>AD8*1.244</f>
        <v>0</v>
      </c>
      <c r="AF8" s="167">
        <f>AD8*1.03</f>
        <v>0</v>
      </c>
      <c r="AG8" s="126">
        <f>AF8*1.246</f>
        <v>0</v>
      </c>
      <c r="AH8" s="167">
        <f t="shared" si="5"/>
        <v>0</v>
      </c>
      <c r="AI8" s="126">
        <f>AH8*1.25</f>
        <v>0</v>
      </c>
      <c r="AJ8" s="167">
        <f>AH8*1.03</f>
        <v>0</v>
      </c>
      <c r="AK8" s="126">
        <f>AJ8*1.25</f>
        <v>0</v>
      </c>
    </row>
    <row r="9" spans="1:37" s="129" customFormat="1" ht="12.75">
      <c r="A9" s="181"/>
      <c r="B9" s="182"/>
      <c r="C9" s="183"/>
      <c r="D9" s="184"/>
      <c r="E9" s="184"/>
      <c r="F9" s="183" t="s">
        <v>56</v>
      </c>
      <c r="G9" s="185"/>
      <c r="H9" s="121"/>
      <c r="I9" s="122"/>
      <c r="J9" s="123"/>
      <c r="K9" s="121"/>
      <c r="L9" s="149"/>
      <c r="M9" s="121"/>
      <c r="N9" s="121"/>
      <c r="O9" s="121"/>
      <c r="P9" s="45"/>
      <c r="Q9" s="124"/>
      <c r="R9" s="121"/>
      <c r="S9" s="121"/>
      <c r="T9" s="121"/>
      <c r="U9" s="121"/>
      <c r="V9" s="121"/>
      <c r="W9" s="121"/>
      <c r="X9" s="125"/>
      <c r="Y9" s="126">
        <f>X9*1.24</f>
        <v>0</v>
      </c>
      <c r="Z9" s="127"/>
      <c r="AA9" s="128">
        <f>+W9+M9</f>
        <v>0</v>
      </c>
      <c r="AB9" s="126">
        <f>AA9*1.24</f>
        <v>0</v>
      </c>
      <c r="AC9" s="165">
        <f t="shared" si="10"/>
        <v>0</v>
      </c>
      <c r="AD9" s="166">
        <f t="shared" si="11"/>
        <v>0</v>
      </c>
      <c r="AE9" s="126">
        <f>AD9*1.244</f>
        <v>0</v>
      </c>
      <c r="AF9" s="167">
        <f>AD9*1.03</f>
        <v>0</v>
      </c>
      <c r="AG9" s="126">
        <f>AF9*1.246</f>
        <v>0</v>
      </c>
      <c r="AH9" s="167">
        <f t="shared" si="5"/>
        <v>0</v>
      </c>
      <c r="AI9" s="126">
        <f>AH9*1.25</f>
        <v>0</v>
      </c>
      <c r="AJ9" s="167">
        <f>AH9*1.03</f>
        <v>0</v>
      </c>
      <c r="AK9" s="126">
        <f>AJ9*1.25</f>
        <v>0</v>
      </c>
    </row>
    <row r="10" spans="1:37" s="129" customFormat="1" ht="12.75">
      <c r="A10" s="181"/>
      <c r="B10" s="182"/>
      <c r="C10" s="183"/>
      <c r="D10" s="184"/>
      <c r="E10" s="184"/>
      <c r="F10" s="183" t="s">
        <v>63</v>
      </c>
      <c r="G10" s="185"/>
      <c r="H10" s="121"/>
      <c r="I10" s="122"/>
      <c r="J10" s="123"/>
      <c r="K10" s="121"/>
      <c r="L10" s="149"/>
      <c r="M10" s="121"/>
      <c r="N10" s="121"/>
      <c r="O10" s="121"/>
      <c r="P10" s="45"/>
      <c r="Q10" s="124"/>
      <c r="R10" s="121"/>
      <c r="S10" s="121"/>
      <c r="T10" s="121"/>
      <c r="U10" s="121"/>
      <c r="V10" s="121"/>
      <c r="W10" s="121"/>
      <c r="X10" s="125"/>
      <c r="Y10" s="126">
        <f>X10*1.24</f>
        <v>0</v>
      </c>
      <c r="Z10" s="127"/>
      <c r="AA10" s="128">
        <f>+W10+M10</f>
        <v>0</v>
      </c>
      <c r="AB10" s="126">
        <f>AA10*1.24</f>
        <v>0</v>
      </c>
      <c r="AC10" s="165">
        <f t="shared" si="10"/>
        <v>0</v>
      </c>
      <c r="AD10" s="166">
        <f t="shared" si="11"/>
        <v>0</v>
      </c>
      <c r="AE10" s="126">
        <f>AD10*1.244</f>
        <v>0</v>
      </c>
      <c r="AF10" s="167">
        <f>AD10*1.03</f>
        <v>0</v>
      </c>
      <c r="AG10" s="126">
        <f>AF10*1.246</f>
        <v>0</v>
      </c>
      <c r="AH10" s="167">
        <f t="shared" si="5"/>
        <v>0</v>
      </c>
      <c r="AI10" s="126">
        <f>AH10*1.25</f>
        <v>0</v>
      </c>
      <c r="AJ10" s="167">
        <f>AH10*1.03</f>
        <v>0</v>
      </c>
      <c r="AK10" s="126">
        <f>AJ10*1.25</f>
        <v>0</v>
      </c>
    </row>
    <row r="11" spans="1:37" s="129" customFormat="1" ht="12.75">
      <c r="A11" s="181"/>
      <c r="B11" s="182"/>
      <c r="C11" s="183"/>
      <c r="D11" s="184"/>
      <c r="E11" s="184"/>
      <c r="F11" s="183" t="s">
        <v>63</v>
      </c>
      <c r="G11" s="185"/>
      <c r="H11" s="121"/>
      <c r="I11" s="122"/>
      <c r="J11" s="123"/>
      <c r="K11" s="121"/>
      <c r="L11" s="149"/>
      <c r="M11" s="121"/>
      <c r="N11" s="121"/>
      <c r="O11" s="121"/>
      <c r="P11" s="123"/>
      <c r="Q11" s="124"/>
      <c r="R11" s="121"/>
      <c r="S11" s="121"/>
      <c r="T11" s="121"/>
      <c r="U11" s="121"/>
      <c r="V11" s="121"/>
      <c r="W11" s="121"/>
      <c r="X11" s="125"/>
      <c r="Y11" s="126">
        <f t="shared" si="0"/>
        <v>0</v>
      </c>
      <c r="Z11" s="127"/>
      <c r="AA11" s="128">
        <f t="shared" si="9"/>
        <v>0</v>
      </c>
      <c r="AB11" s="126">
        <f t="shared" si="1"/>
        <v>0</v>
      </c>
      <c r="AC11" s="165">
        <f t="shared" si="10"/>
        <v>0</v>
      </c>
      <c r="AD11" s="166">
        <f t="shared" si="11"/>
        <v>0</v>
      </c>
      <c r="AE11" s="126">
        <f t="shared" si="2"/>
        <v>0</v>
      </c>
      <c r="AF11" s="167">
        <f t="shared" si="3"/>
        <v>0</v>
      </c>
      <c r="AG11" s="126">
        <f t="shared" si="4"/>
        <v>0</v>
      </c>
      <c r="AH11" s="167">
        <f t="shared" si="5"/>
        <v>0</v>
      </c>
      <c r="AI11" s="126">
        <f t="shared" si="6"/>
        <v>0</v>
      </c>
      <c r="AJ11" s="167">
        <f t="shared" si="7"/>
        <v>0</v>
      </c>
      <c r="AK11" s="126">
        <f t="shared" si="8"/>
        <v>0</v>
      </c>
    </row>
    <row r="12" spans="1:37" s="129" customFormat="1" ht="12.75">
      <c r="A12" s="181"/>
      <c r="B12" s="182"/>
      <c r="C12" s="183"/>
      <c r="D12" s="184"/>
      <c r="E12" s="184"/>
      <c r="F12" s="183" t="s">
        <v>63</v>
      </c>
      <c r="G12" s="185"/>
      <c r="H12" s="121"/>
      <c r="I12" s="122"/>
      <c r="J12" s="123"/>
      <c r="K12" s="121"/>
      <c r="L12" s="149"/>
      <c r="M12" s="121"/>
      <c r="N12" s="121"/>
      <c r="O12" s="121"/>
      <c r="P12" s="45"/>
      <c r="Q12" s="124"/>
      <c r="R12" s="121"/>
      <c r="S12" s="121"/>
      <c r="T12" s="121"/>
      <c r="U12" s="121"/>
      <c r="V12" s="121"/>
      <c r="W12" s="121"/>
      <c r="X12" s="125"/>
      <c r="Y12" s="126">
        <f t="shared" si="0"/>
        <v>0</v>
      </c>
      <c r="Z12" s="127"/>
      <c r="AA12" s="128">
        <f t="shared" si="9"/>
        <v>0</v>
      </c>
      <c r="AB12" s="126">
        <f t="shared" si="1"/>
        <v>0</v>
      </c>
      <c r="AC12" s="165">
        <f t="shared" si="10"/>
        <v>0</v>
      </c>
      <c r="AD12" s="166">
        <f t="shared" si="11"/>
        <v>0</v>
      </c>
      <c r="AE12" s="126">
        <f t="shared" si="2"/>
        <v>0</v>
      </c>
      <c r="AF12" s="167">
        <f t="shared" si="3"/>
        <v>0</v>
      </c>
      <c r="AG12" s="126">
        <f t="shared" si="4"/>
        <v>0</v>
      </c>
      <c r="AH12" s="167">
        <f t="shared" si="5"/>
        <v>0</v>
      </c>
      <c r="AI12" s="126">
        <f t="shared" si="6"/>
        <v>0</v>
      </c>
      <c r="AJ12" s="167">
        <f t="shared" si="7"/>
        <v>0</v>
      </c>
      <c r="AK12" s="126">
        <f t="shared" si="8"/>
        <v>0</v>
      </c>
    </row>
    <row r="13" spans="1:37" s="129" customFormat="1" ht="12.75">
      <c r="A13" s="181"/>
      <c r="B13" s="182"/>
      <c r="C13" s="183"/>
      <c r="D13" s="184"/>
      <c r="E13" s="184"/>
      <c r="F13" s="183" t="s">
        <v>63</v>
      </c>
      <c r="G13" s="185"/>
      <c r="H13" s="121"/>
      <c r="I13" s="122"/>
      <c r="J13" s="123"/>
      <c r="K13" s="121"/>
      <c r="L13" s="149"/>
      <c r="M13" s="121"/>
      <c r="N13" s="121"/>
      <c r="O13" s="121"/>
      <c r="P13" s="45"/>
      <c r="Q13" s="124"/>
      <c r="R13" s="121"/>
      <c r="S13" s="121"/>
      <c r="T13" s="121"/>
      <c r="U13" s="121"/>
      <c r="V13" s="121"/>
      <c r="W13" s="121"/>
      <c r="X13" s="125"/>
      <c r="Y13" s="126">
        <f t="shared" si="0"/>
        <v>0</v>
      </c>
      <c r="Z13" s="127"/>
      <c r="AA13" s="128">
        <f t="shared" si="9"/>
        <v>0</v>
      </c>
      <c r="AB13" s="126">
        <f t="shared" si="1"/>
        <v>0</v>
      </c>
      <c r="AC13" s="165">
        <f t="shared" si="10"/>
        <v>0</v>
      </c>
      <c r="AD13" s="166">
        <f t="shared" si="11"/>
        <v>0</v>
      </c>
      <c r="AE13" s="126">
        <f t="shared" si="2"/>
        <v>0</v>
      </c>
      <c r="AF13" s="167">
        <f t="shared" si="3"/>
        <v>0</v>
      </c>
      <c r="AG13" s="126">
        <f t="shared" si="4"/>
        <v>0</v>
      </c>
      <c r="AH13" s="167">
        <f>AF13*1.03</f>
        <v>0</v>
      </c>
      <c r="AI13" s="126">
        <f t="shared" si="6"/>
        <v>0</v>
      </c>
      <c r="AJ13" s="167">
        <f t="shared" si="7"/>
        <v>0</v>
      </c>
      <c r="AK13" s="126">
        <f t="shared" si="8"/>
        <v>0</v>
      </c>
    </row>
    <row r="14" spans="1:37" s="129" customFormat="1" ht="12.75">
      <c r="A14" s="181"/>
      <c r="B14" s="182"/>
      <c r="C14" s="183"/>
      <c r="D14" s="184"/>
      <c r="E14" s="184"/>
      <c r="F14" s="183" t="s">
        <v>70</v>
      </c>
      <c r="G14" s="185"/>
      <c r="H14" s="121"/>
      <c r="I14" s="122"/>
      <c r="J14" s="123"/>
      <c r="K14" s="121"/>
      <c r="L14" s="149"/>
      <c r="M14" s="121"/>
      <c r="N14" s="121"/>
      <c r="O14" s="121"/>
      <c r="P14" s="123"/>
      <c r="Q14" s="124"/>
      <c r="R14" s="121"/>
      <c r="S14" s="121"/>
      <c r="T14" s="121"/>
      <c r="U14" s="121"/>
      <c r="V14" s="121"/>
      <c r="W14" s="121"/>
      <c r="X14" s="125"/>
      <c r="Y14" s="126">
        <f>X14*1.405</f>
        <v>0</v>
      </c>
      <c r="Z14" s="127"/>
      <c r="AA14" s="128">
        <f t="shared" si="9"/>
        <v>0</v>
      </c>
      <c r="AB14" s="126">
        <f>AA14*1.405</f>
        <v>0</v>
      </c>
      <c r="AC14" s="165">
        <f t="shared" si="10"/>
        <v>0</v>
      </c>
      <c r="AD14" s="166">
        <f t="shared" si="11"/>
        <v>0</v>
      </c>
      <c r="AE14" s="126">
        <f>AD14*1.413</f>
        <v>0</v>
      </c>
      <c r="AF14" s="167">
        <f t="shared" si="3"/>
        <v>0</v>
      </c>
      <c r="AG14" s="126">
        <f>AF14*1.42</f>
        <v>0</v>
      </c>
      <c r="AH14" s="167">
        <f>AF14*1.03</f>
        <v>0</v>
      </c>
      <c r="AI14" s="126">
        <f>AH14*1.45</f>
        <v>0</v>
      </c>
      <c r="AJ14" s="167">
        <f t="shared" si="7"/>
        <v>0</v>
      </c>
      <c r="AK14" s="126">
        <f>AJ14*1.45</f>
        <v>0</v>
      </c>
    </row>
    <row r="15" spans="1:37" s="129" customFormat="1" ht="12.75">
      <c r="A15" s="186"/>
      <c r="B15" s="183"/>
      <c r="C15" s="183"/>
      <c r="D15" s="184"/>
      <c r="E15" s="184"/>
      <c r="F15" s="183" t="s">
        <v>63</v>
      </c>
      <c r="G15" s="185"/>
      <c r="H15" s="121"/>
      <c r="I15" s="122"/>
      <c r="J15" s="123"/>
      <c r="K15" s="121"/>
      <c r="L15" s="149"/>
      <c r="M15" s="121"/>
      <c r="N15" s="121"/>
      <c r="O15" s="121"/>
      <c r="P15" s="123"/>
      <c r="Q15" s="124"/>
      <c r="R15" s="121"/>
      <c r="S15" s="121"/>
      <c r="T15" s="121"/>
      <c r="U15" s="121"/>
      <c r="V15" s="121"/>
      <c r="W15" s="121"/>
      <c r="X15" s="125"/>
      <c r="Y15" s="126">
        <f t="shared" si="0"/>
        <v>0</v>
      </c>
      <c r="Z15" s="127"/>
      <c r="AA15" s="128">
        <f t="shared" si="9"/>
        <v>0</v>
      </c>
      <c r="AB15" s="126">
        <f t="shared" si="1"/>
        <v>0</v>
      </c>
      <c r="AC15" s="165">
        <f t="shared" si="10"/>
        <v>0</v>
      </c>
      <c r="AD15" s="166">
        <f t="shared" si="11"/>
        <v>0</v>
      </c>
      <c r="AE15" s="126">
        <f>AD15*1.244</f>
        <v>0</v>
      </c>
      <c r="AF15" s="167">
        <f t="shared" si="3"/>
        <v>0</v>
      </c>
      <c r="AG15" s="126">
        <f>AF15*1.246</f>
        <v>0</v>
      </c>
      <c r="AH15" s="167">
        <f>AF15*1.03</f>
        <v>0</v>
      </c>
      <c r="AI15" s="126">
        <f>AH15*1.25</f>
        <v>0</v>
      </c>
      <c r="AJ15" s="167">
        <f t="shared" si="7"/>
        <v>0</v>
      </c>
      <c r="AK15" s="126">
        <f>AJ15*1.25</f>
        <v>0</v>
      </c>
    </row>
    <row r="16" spans="1:37" s="129" customFormat="1" ht="12.75">
      <c r="A16" s="186"/>
      <c r="B16" s="183"/>
      <c r="C16" s="183"/>
      <c r="D16" s="184"/>
      <c r="E16" s="184"/>
      <c r="F16" s="183" t="s">
        <v>63</v>
      </c>
      <c r="G16" s="185">
        <v>0</v>
      </c>
      <c r="H16" s="121"/>
      <c r="I16" s="122"/>
      <c r="J16" s="123"/>
      <c r="K16" s="121"/>
      <c r="L16" s="149"/>
      <c r="M16" s="121"/>
      <c r="N16" s="121"/>
      <c r="O16" s="121"/>
      <c r="P16" s="123"/>
      <c r="Q16" s="124"/>
      <c r="R16" s="121"/>
      <c r="S16" s="121"/>
      <c r="T16" s="121"/>
      <c r="U16" s="121"/>
      <c r="V16" s="121"/>
      <c r="W16" s="121"/>
      <c r="X16" s="125"/>
      <c r="Y16" s="126">
        <f t="shared" si="0"/>
        <v>0</v>
      </c>
      <c r="Z16" s="127"/>
      <c r="AA16" s="128">
        <f t="shared" si="9"/>
        <v>0</v>
      </c>
      <c r="AB16" s="126">
        <f t="shared" si="1"/>
        <v>0</v>
      </c>
      <c r="AC16" s="165">
        <f t="shared" si="10"/>
        <v>0</v>
      </c>
      <c r="AD16" s="166"/>
      <c r="AE16" s="168">
        <f>AD16*1.244</f>
        <v>0</v>
      </c>
      <c r="AF16" s="167">
        <f t="shared" si="3"/>
        <v>0</v>
      </c>
      <c r="AG16" s="168">
        <f>AF16*1.246</f>
        <v>0</v>
      </c>
      <c r="AH16" s="167">
        <f>AF16*1.03</f>
        <v>0</v>
      </c>
      <c r="AI16" s="168">
        <f>AH16*1.25</f>
        <v>0</v>
      </c>
      <c r="AJ16" s="169">
        <f t="shared" si="7"/>
        <v>0</v>
      </c>
      <c r="AK16" s="168">
        <f>AJ16*1.25</f>
        <v>0</v>
      </c>
    </row>
    <row r="17" spans="1:37" s="129" customFormat="1" ht="12.75">
      <c r="A17" s="151" t="s">
        <v>97</v>
      </c>
      <c r="B17" s="41"/>
      <c r="C17" s="41"/>
      <c r="D17" s="87"/>
      <c r="E17" s="87"/>
      <c r="F17" s="41"/>
      <c r="G17" s="120"/>
      <c r="H17" s="121"/>
      <c r="I17" s="122"/>
      <c r="J17" s="123"/>
      <c r="K17" s="121"/>
      <c r="L17" s="149"/>
      <c r="M17" s="121"/>
      <c r="N17" s="121"/>
      <c r="O17" s="121"/>
      <c r="P17" s="123"/>
      <c r="Q17" s="124"/>
      <c r="R17" s="121"/>
      <c r="S17" s="121"/>
      <c r="T17" s="121"/>
      <c r="U17" s="121"/>
      <c r="V17" s="121"/>
      <c r="W17" s="121"/>
      <c r="X17" s="125">
        <f>SUM(H17:W17)</f>
        <v>0</v>
      </c>
      <c r="Y17" s="126">
        <f t="shared" si="0"/>
        <v>0</v>
      </c>
      <c r="Z17" s="127"/>
      <c r="AA17" s="128">
        <f>+W17+M17</f>
        <v>0</v>
      </c>
      <c r="AB17" s="126">
        <f t="shared" si="1"/>
        <v>0</v>
      </c>
      <c r="AC17" s="180" t="s">
        <v>81</v>
      </c>
      <c r="AD17" s="166">
        <f t="shared" si="11"/>
        <v>0</v>
      </c>
      <c r="AE17" s="126">
        <f>AD17*1.244</f>
        <v>0</v>
      </c>
      <c r="AF17" s="166"/>
      <c r="AG17" s="126">
        <f>AF17*1.246</f>
        <v>0</v>
      </c>
      <c r="AH17" s="167">
        <f>AF17*1.03</f>
        <v>0</v>
      </c>
      <c r="AI17" s="126">
        <f>AH17*1.25</f>
        <v>0</v>
      </c>
      <c r="AJ17" s="167">
        <f>AH17*1.03</f>
        <v>0</v>
      </c>
      <c r="AK17" s="126">
        <f>AJ17*1.25</f>
        <v>0</v>
      </c>
    </row>
    <row r="18" spans="1:37" s="129" customFormat="1" ht="12.75">
      <c r="A18" s="82"/>
      <c r="B18" s="41"/>
      <c r="C18" s="41"/>
      <c r="D18" s="87"/>
      <c r="E18" s="87"/>
      <c r="F18" s="41"/>
      <c r="G18" s="120"/>
      <c r="H18" s="121"/>
      <c r="I18" s="122"/>
      <c r="J18" s="123"/>
      <c r="K18" s="121"/>
      <c r="L18" s="149"/>
      <c r="M18" s="121"/>
      <c r="N18" s="121"/>
      <c r="O18" s="121"/>
      <c r="P18" s="123"/>
      <c r="Q18" s="124"/>
      <c r="R18" s="121"/>
      <c r="S18" s="121"/>
      <c r="T18" s="121"/>
      <c r="U18" s="121"/>
      <c r="V18" s="121"/>
      <c r="W18" s="121"/>
      <c r="X18" s="125">
        <f>SUM(H18:W18)</f>
        <v>0</v>
      </c>
      <c r="Y18" s="126">
        <f t="shared" si="0"/>
        <v>0</v>
      </c>
      <c r="Z18" s="127"/>
      <c r="AA18" s="128">
        <f>+W18+M18</f>
        <v>0</v>
      </c>
      <c r="AB18" s="126">
        <f t="shared" si="1"/>
        <v>0</v>
      </c>
      <c r="AC18" s="165"/>
      <c r="AD18" s="146"/>
      <c r="AE18" s="126">
        <f>AD18*1.24</f>
        <v>0</v>
      </c>
      <c r="AF18" s="146"/>
      <c r="AG18" s="126">
        <f>AF18*1.24</f>
        <v>0</v>
      </c>
      <c r="AH18" s="146"/>
      <c r="AI18" s="126">
        <f>AH18*1.24</f>
        <v>0</v>
      </c>
      <c r="AJ18" s="146"/>
      <c r="AK18" s="126">
        <f>AJ18*1.24</f>
        <v>0</v>
      </c>
    </row>
    <row r="19" spans="1:37" s="119" customFormat="1" ht="12.75">
      <c r="A19" s="49"/>
      <c r="B19" s="49"/>
      <c r="C19" s="49"/>
      <c r="D19" s="49"/>
      <c r="E19" s="134"/>
      <c r="F19" s="49"/>
      <c r="G19" s="135"/>
      <c r="H19" s="130"/>
      <c r="I19" s="131"/>
      <c r="J19" s="132"/>
      <c r="K19" s="130"/>
      <c r="L19" s="130"/>
      <c r="M19" s="130"/>
      <c r="N19" s="130"/>
      <c r="O19" s="130"/>
      <c r="P19" s="132"/>
      <c r="Q19" s="133"/>
      <c r="R19" s="130"/>
      <c r="S19" s="130"/>
      <c r="T19" s="130"/>
      <c r="U19" s="130"/>
      <c r="V19" s="130"/>
      <c r="W19" s="130"/>
      <c r="X19" s="136"/>
      <c r="Y19" s="137"/>
      <c r="AA19" s="118"/>
      <c r="AB19" s="118"/>
      <c r="AC19" s="165"/>
      <c r="AD19" s="118"/>
      <c r="AE19" s="118"/>
      <c r="AF19" s="118"/>
      <c r="AG19" s="118"/>
      <c r="AH19" s="118"/>
      <c r="AI19" s="118"/>
      <c r="AJ19" s="118"/>
      <c r="AK19" s="118"/>
    </row>
    <row r="20" spans="1:37" ht="15.75" thickBot="1">
      <c r="A20" s="58"/>
      <c r="B20" s="58"/>
      <c r="C20" s="58"/>
      <c r="D20" s="58"/>
      <c r="E20" s="58"/>
      <c r="F20" s="58"/>
      <c r="G20" s="59">
        <f aca="true" t="shared" si="12" ref="G20:P20">SUM(G5:G19)</f>
        <v>0</v>
      </c>
      <c r="H20" s="60">
        <f t="shared" si="12"/>
        <v>0</v>
      </c>
      <c r="I20" s="60">
        <f t="shared" si="12"/>
        <v>0</v>
      </c>
      <c r="J20" s="60">
        <f t="shared" si="12"/>
        <v>0</v>
      </c>
      <c r="K20" s="60">
        <f t="shared" si="12"/>
        <v>0</v>
      </c>
      <c r="L20" s="60">
        <f t="shared" si="12"/>
        <v>0</v>
      </c>
      <c r="M20" s="60">
        <f t="shared" si="12"/>
        <v>0</v>
      </c>
      <c r="N20" s="60">
        <f t="shared" si="12"/>
        <v>0</v>
      </c>
      <c r="O20" s="60">
        <f t="shared" si="12"/>
        <v>0</v>
      </c>
      <c r="P20" s="60">
        <f t="shared" si="12"/>
        <v>0</v>
      </c>
      <c r="R20" s="60">
        <f aca="true" t="shared" si="13" ref="R20:Y20">SUM(R5:R19)</f>
        <v>0</v>
      </c>
      <c r="S20" s="60">
        <f t="shared" si="13"/>
        <v>0</v>
      </c>
      <c r="T20" s="60">
        <f t="shared" si="13"/>
        <v>0</v>
      </c>
      <c r="U20" s="60"/>
      <c r="V20" s="60">
        <f t="shared" si="13"/>
        <v>0</v>
      </c>
      <c r="W20" s="60">
        <f t="shared" si="13"/>
        <v>0</v>
      </c>
      <c r="X20" s="60">
        <f t="shared" si="13"/>
        <v>0</v>
      </c>
      <c r="Y20" s="60">
        <f t="shared" si="13"/>
        <v>0</v>
      </c>
      <c r="AA20" s="60">
        <f>SUM(AA5:AA19)</f>
        <v>0</v>
      </c>
      <c r="AB20" s="60">
        <f>SUM(AB5:AB19)</f>
        <v>0</v>
      </c>
      <c r="AC20" s="78"/>
      <c r="AD20" s="60">
        <f aca="true" t="shared" si="14" ref="AD20:AK20">SUM(AD5:AD19)</f>
        <v>0</v>
      </c>
      <c r="AE20" s="60">
        <f t="shared" si="14"/>
        <v>0</v>
      </c>
      <c r="AF20" s="60">
        <f t="shared" si="14"/>
        <v>0</v>
      </c>
      <c r="AG20" s="60">
        <f t="shared" si="14"/>
        <v>0</v>
      </c>
      <c r="AH20" s="60">
        <f t="shared" si="14"/>
        <v>0</v>
      </c>
      <c r="AI20" s="60">
        <f t="shared" si="14"/>
        <v>0</v>
      </c>
      <c r="AJ20" s="60">
        <f t="shared" si="14"/>
        <v>0</v>
      </c>
      <c r="AK20" s="60">
        <f t="shared" si="14"/>
        <v>0</v>
      </c>
    </row>
    <row r="21" ht="13.5" thickTop="1"/>
    <row r="22" spans="8:28" ht="12.75">
      <c r="H22">
        <f>(1*0.5)+(0.75*0.5)</f>
        <v>0.875</v>
      </c>
      <c r="X22" s="83"/>
      <c r="AB22" s="83"/>
    </row>
    <row r="23" spans="3:4" ht="12.75">
      <c r="C23" s="69"/>
      <c r="D23" s="70"/>
    </row>
    <row r="24" spans="3:28" ht="12.75">
      <c r="C24" s="69"/>
      <c r="D24" s="71"/>
      <c r="AB24" s="83"/>
    </row>
    <row r="25" spans="24:28" ht="12.75">
      <c r="X25" s="83"/>
      <c r="AB25" s="83"/>
    </row>
    <row r="27" ht="12.75">
      <c r="M27" s="88"/>
    </row>
    <row r="28" ht="12.75">
      <c r="M28" s="88"/>
    </row>
  </sheetData>
  <sheetProtection/>
  <mergeCells count="5">
    <mergeCell ref="AJ2:AK2"/>
    <mergeCell ref="AA2:AB2"/>
    <mergeCell ref="AD2:AE2"/>
    <mergeCell ref="AF2:AG2"/>
    <mergeCell ref="AH2:AI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F10"/>
  <sheetViews>
    <sheetView showGridLines="0" tabSelected="1"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09" t="s">
        <v>100</v>
      </c>
      <c r="C1" s="209"/>
      <c r="D1" s="213"/>
      <c r="E1" s="213"/>
      <c r="F1" s="213"/>
    </row>
    <row r="2" spans="2:6" ht="12.75">
      <c r="B2" s="209" t="s">
        <v>101</v>
      </c>
      <c r="C2" s="209"/>
      <c r="D2" s="213"/>
      <c r="E2" s="213"/>
      <c r="F2" s="213"/>
    </row>
    <row r="3" spans="2:6" ht="12.75">
      <c r="B3" s="210"/>
      <c r="C3" s="210"/>
      <c r="D3" s="214"/>
      <c r="E3" s="214"/>
      <c r="F3" s="214"/>
    </row>
    <row r="4" spans="2:6" ht="51">
      <c r="B4" s="210" t="s">
        <v>102</v>
      </c>
      <c r="C4" s="210"/>
      <c r="D4" s="214"/>
      <c r="E4" s="214"/>
      <c r="F4" s="214"/>
    </row>
    <row r="5" spans="2:6" ht="12.75">
      <c r="B5" s="210"/>
      <c r="C5" s="210"/>
      <c r="D5" s="214"/>
      <c r="E5" s="214"/>
      <c r="F5" s="214"/>
    </row>
    <row r="6" spans="2:6" ht="12.75">
      <c r="B6" s="209" t="s">
        <v>103</v>
      </c>
      <c r="C6" s="209"/>
      <c r="D6" s="213"/>
      <c r="E6" s="213" t="s">
        <v>104</v>
      </c>
      <c r="F6" s="213" t="s">
        <v>105</v>
      </c>
    </row>
    <row r="7" spans="2:6" ht="13.5" thickBot="1">
      <c r="B7" s="210"/>
      <c r="C7" s="210"/>
      <c r="D7" s="214"/>
      <c r="E7" s="214"/>
      <c r="F7" s="214"/>
    </row>
    <row r="8" spans="2:6" ht="39" thickBot="1">
      <c r="B8" s="211" t="s">
        <v>106</v>
      </c>
      <c r="C8" s="212"/>
      <c r="D8" s="215"/>
      <c r="E8" s="215">
        <v>1</v>
      </c>
      <c r="F8" s="216" t="s">
        <v>107</v>
      </c>
    </row>
    <row r="9" spans="2:6" ht="12.75">
      <c r="B9" s="210"/>
      <c r="C9" s="210"/>
      <c r="D9" s="214"/>
      <c r="E9" s="214"/>
      <c r="F9" s="214"/>
    </row>
    <row r="10" spans="2:6" ht="12.75">
      <c r="B10" s="210"/>
      <c r="C10" s="210"/>
      <c r="D10" s="214"/>
      <c r="E10" s="214"/>
      <c r="F10" s="2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artz</dc:creator>
  <cp:keywords/>
  <dc:description/>
  <cp:lastModifiedBy>Posey, Lori</cp:lastModifiedBy>
  <cp:lastPrinted>2009-12-04T17:23:07Z</cp:lastPrinted>
  <dcterms:created xsi:type="dcterms:W3CDTF">2008-09-12T21:32:03Z</dcterms:created>
  <dcterms:modified xsi:type="dcterms:W3CDTF">2012-02-17T19:34:30Z</dcterms:modified>
  <cp:category/>
  <cp:version/>
  <cp:contentType/>
  <cp:contentStatus/>
</cp:coreProperties>
</file>